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60" windowHeight="9225" tabRatio="935"/>
  </bookViews>
  <sheets>
    <sheet name="엑셀화일설명" sheetId="55" r:id="rId1"/>
    <sheet name="I.재무현황" sheetId="22" r:id="rId2"/>
    <sheet name="II.1.(1)청산펀드 현황" sheetId="2" r:id="rId3"/>
    <sheet name="II.1.(2)운용중펀드 현황" sheetId="63" r:id="rId4"/>
    <sheet name="II.2.(1)투자현황-청산펀드" sheetId="16" r:id="rId5"/>
    <sheet name="II.2.(2)투자현황-운용중펀드" sheetId="18" r:id="rId6"/>
    <sheet name="II.2.(3)투자현황-연도별" sheetId="27" r:id="rId7"/>
    <sheet name="III.1.운용조직 요약" sheetId="20" r:id="rId8"/>
    <sheet name="III.2.운용조직 상세" sheetId="60" r:id="rId9"/>
    <sheet name="III.3.개별기업 투자경력" sheetId="67" r:id="rId10"/>
    <sheet name="III.4.운용인력 유지율" sheetId="64" r:id="rId11"/>
    <sheet name="III.5.성과보수 지급이력" sheetId="61" r:id="rId12"/>
    <sheet name="IV.1.운용사 출자비율" sheetId="65" r:id="rId13"/>
  </sheets>
  <definedNames>
    <definedName name="KOSPI" localSheetId="3">#REF!</definedName>
    <definedName name="KOSPI" localSheetId="9">#REF!</definedName>
    <definedName name="KOSPI" localSheetId="10">#REF!</definedName>
    <definedName name="KOSPI" localSheetId="12">#REF!</definedName>
    <definedName name="KOSPI">#REF!</definedName>
    <definedName name="_xlnm.Print_Area" localSheetId="5">'II.2.(2)투자현황-운용중펀드'!$A$1:$Q$93</definedName>
    <definedName name="_xlnm.Print_Area" localSheetId="9">'III.3.개별기업 투자경력'!$A$1:$N$33</definedName>
    <definedName name="YESNO" localSheetId="3">#REF!</definedName>
    <definedName name="YESNO" localSheetId="9">#REF!</definedName>
    <definedName name="YESNO" localSheetId="10">#REF!</definedName>
    <definedName name="YESNO" localSheetId="12">#REF!</definedName>
    <definedName name="YESNO">#REF!</definedName>
  </definedNames>
  <calcPr calcId="145621"/>
</workbook>
</file>

<file path=xl/calcChain.xml><?xml version="1.0" encoding="utf-8"?>
<calcChain xmlns="http://schemas.openxmlformats.org/spreadsheetml/2006/main">
  <c r="G27" i="27" l="1"/>
  <c r="G20" i="27"/>
  <c r="G21" i="27" s="1"/>
  <c r="G22" i="27" s="1"/>
  <c r="G23" i="27" s="1"/>
  <c r="G24" i="27" s="1"/>
  <c r="G25" i="27" s="1"/>
  <c r="G26" i="27" s="1"/>
  <c r="G19" i="27"/>
  <c r="G18" i="27"/>
  <c r="D103" i="16" l="1"/>
  <c r="D102" i="16"/>
  <c r="D101" i="16"/>
  <c r="D100" i="16"/>
  <c r="D78" i="16"/>
  <c r="D77" i="16"/>
  <c r="D76" i="16"/>
  <c r="D75" i="16"/>
  <c r="D53" i="16"/>
  <c r="D52" i="16"/>
  <c r="D51" i="16"/>
  <c r="D50" i="16"/>
  <c r="D28" i="16"/>
  <c r="D27" i="16"/>
  <c r="D26" i="16"/>
  <c r="D25" i="16"/>
  <c r="L33" i="60" l="1"/>
  <c r="L29" i="60"/>
  <c r="E18" i="20" s="1"/>
  <c r="L23" i="60"/>
  <c r="E17" i="20"/>
  <c r="L19" i="60"/>
  <c r="C51" i="67"/>
  <c r="B55" i="67" s="1"/>
  <c r="B56" i="67" s="1"/>
  <c r="B57" i="67" s="1"/>
  <c r="B58" i="67" s="1"/>
  <c r="B59" i="67" s="1"/>
  <c r="K64" i="67"/>
  <c r="J64" i="67"/>
  <c r="I64" i="67"/>
  <c r="E59" i="67"/>
  <c r="E58" i="67"/>
  <c r="E57" i="67"/>
  <c r="E56" i="67"/>
  <c r="E55" i="67"/>
  <c r="C35" i="67"/>
  <c r="B39" i="67" s="1"/>
  <c r="B40" i="67" s="1"/>
  <c r="B41" i="67" s="1"/>
  <c r="B42" i="67" s="1"/>
  <c r="B43" i="67" s="1"/>
  <c r="K31" i="60"/>
  <c r="K30" i="60"/>
  <c r="K29" i="60"/>
  <c r="K27" i="60"/>
  <c r="K24" i="60"/>
  <c r="K23" i="60"/>
  <c r="C19" i="67"/>
  <c r="B23" i="67" s="1"/>
  <c r="B24" i="67" s="1"/>
  <c r="B25" i="67" s="1"/>
  <c r="B26" i="67" s="1"/>
  <c r="B27" i="67" s="1"/>
  <c r="E64" i="67" l="1"/>
  <c r="F27" i="27"/>
  <c r="E27" i="27"/>
  <c r="D27" i="27"/>
  <c r="C27" i="27"/>
  <c r="R76" i="18"/>
  <c r="R75" i="18"/>
  <c r="R74" i="18"/>
  <c r="R73" i="18"/>
  <c r="R72" i="18"/>
  <c r="R51" i="18"/>
  <c r="R50" i="18"/>
  <c r="R49" i="18"/>
  <c r="R48" i="18"/>
  <c r="R47" i="18"/>
  <c r="R26" i="18"/>
  <c r="R25" i="18"/>
  <c r="C56" i="27" s="1"/>
  <c r="R24" i="18"/>
  <c r="R23" i="18"/>
  <c r="R22" i="18"/>
  <c r="R103" i="16"/>
  <c r="R102" i="16"/>
  <c r="R101" i="16"/>
  <c r="R100" i="16"/>
  <c r="R78" i="16"/>
  <c r="R77" i="16"/>
  <c r="R76" i="16"/>
  <c r="R75" i="16"/>
  <c r="R53" i="16"/>
  <c r="R52" i="16"/>
  <c r="R51" i="16"/>
  <c r="C33" i="27" s="1"/>
  <c r="R50" i="16"/>
  <c r="R28" i="16"/>
  <c r="R27" i="16"/>
  <c r="R26" i="16"/>
  <c r="R25" i="16"/>
  <c r="I33" i="2"/>
  <c r="C47" i="27" l="1"/>
  <c r="C57" i="27"/>
  <c r="C32" i="27"/>
  <c r="C42" i="27"/>
  <c r="C41" i="27"/>
  <c r="H25" i="27" s="1"/>
  <c r="C49" i="27"/>
  <c r="C53" i="27"/>
  <c r="C50" i="27"/>
  <c r="C54" i="27"/>
  <c r="C51" i="27"/>
  <c r="C55" i="27"/>
  <c r="C48" i="27"/>
  <c r="H17" i="27" s="1"/>
  <c r="C52" i="27"/>
  <c r="C34" i="27"/>
  <c r="C38" i="27"/>
  <c r="C35" i="27"/>
  <c r="C39" i="27"/>
  <c r="H23" i="27" s="1"/>
  <c r="C36" i="27"/>
  <c r="C40" i="27"/>
  <c r="C37" i="27"/>
  <c r="H24" i="27" l="1"/>
  <c r="H22" i="27"/>
  <c r="H26" i="27"/>
  <c r="H18" i="27"/>
  <c r="H19" i="27"/>
  <c r="H20" i="27"/>
  <c r="H21" i="27"/>
  <c r="K48" i="67"/>
  <c r="J48" i="67"/>
  <c r="I48" i="67"/>
  <c r="E43" i="67"/>
  <c r="E42" i="67"/>
  <c r="E41" i="67"/>
  <c r="E40" i="67"/>
  <c r="E39" i="67"/>
  <c r="K32" i="67"/>
  <c r="J32" i="67"/>
  <c r="I32" i="67"/>
  <c r="E27" i="67"/>
  <c r="E26" i="67"/>
  <c r="E25" i="67"/>
  <c r="E24" i="67"/>
  <c r="E23" i="67"/>
  <c r="C2" i="67"/>
  <c r="E48" i="67" l="1"/>
  <c r="E32" i="67"/>
  <c r="D20" i="65"/>
  <c r="C2" i="65"/>
  <c r="M24" i="64"/>
  <c r="M23" i="64"/>
  <c r="M22" i="64"/>
  <c r="M21" i="64"/>
  <c r="M20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M19" i="64"/>
  <c r="M18" i="64"/>
  <c r="A19" i="64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C2" i="64"/>
  <c r="C2" i="61"/>
  <c r="K34" i="60"/>
  <c r="K33" i="60"/>
  <c r="K21" i="60"/>
  <c r="K20" i="60"/>
  <c r="K19" i="60"/>
  <c r="C2" i="60"/>
  <c r="C2" i="20"/>
  <c r="G34" i="64" l="1"/>
  <c r="M34" i="64" s="1"/>
  <c r="E16" i="20"/>
  <c r="E68" i="18"/>
  <c r="D68" i="18"/>
  <c r="C68" i="18"/>
  <c r="B68" i="18"/>
  <c r="E43" i="18"/>
  <c r="D43" i="18"/>
  <c r="C43" i="18"/>
  <c r="B43" i="18"/>
  <c r="E18" i="18"/>
  <c r="D18" i="18"/>
  <c r="C18" i="18"/>
  <c r="B18" i="18"/>
  <c r="G47" i="63"/>
  <c r="H47" i="63"/>
  <c r="A22" i="63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C2" i="63"/>
  <c r="E96" i="16"/>
  <c r="D96" i="16"/>
  <c r="C96" i="16"/>
  <c r="B96" i="16"/>
  <c r="I116" i="16"/>
  <c r="H116" i="16"/>
  <c r="H117" i="16" s="1"/>
  <c r="D116" i="16" l="1"/>
  <c r="F57" i="2"/>
  <c r="H57" i="2"/>
  <c r="K88" i="18"/>
  <c r="J88" i="18"/>
  <c r="I88" i="18"/>
  <c r="H88" i="18"/>
  <c r="D76" i="18"/>
  <c r="D75" i="18"/>
  <c r="D74" i="18"/>
  <c r="D73" i="18"/>
  <c r="D72" i="18"/>
  <c r="K63" i="18"/>
  <c r="J63" i="18"/>
  <c r="I63" i="18"/>
  <c r="D63" i="18" s="1"/>
  <c r="H63" i="18"/>
  <c r="I22" i="63" s="1"/>
  <c r="H64" i="18" s="1"/>
  <c r="D51" i="18"/>
  <c r="D50" i="18"/>
  <c r="D49" i="18"/>
  <c r="D48" i="18"/>
  <c r="D47" i="18"/>
  <c r="E71" i="16"/>
  <c r="D71" i="16"/>
  <c r="C71" i="16"/>
  <c r="B71" i="16"/>
  <c r="I91" i="16"/>
  <c r="H91" i="16"/>
  <c r="H92" i="16" s="1"/>
  <c r="E46" i="16"/>
  <c r="D46" i="16"/>
  <c r="C46" i="16"/>
  <c r="B46" i="16"/>
  <c r="I66" i="16"/>
  <c r="H66" i="16"/>
  <c r="H67" i="16" s="1"/>
  <c r="D25" i="18"/>
  <c r="D24" i="18"/>
  <c r="D23" i="18"/>
  <c r="D22" i="18"/>
  <c r="H38" i="18"/>
  <c r="I21" i="63" s="1"/>
  <c r="I38" i="18"/>
  <c r="K38" i="18"/>
  <c r="J38" i="18"/>
  <c r="D26" i="18"/>
  <c r="C21" i="16"/>
  <c r="I41" i="16"/>
  <c r="H41" i="16"/>
  <c r="H42" i="16" s="1"/>
  <c r="F66" i="2"/>
  <c r="G84" i="2"/>
  <c r="D91" i="16" l="1"/>
  <c r="J22" i="63"/>
  <c r="D64" i="18" s="1"/>
  <c r="I23" i="63"/>
  <c r="I47" i="63" s="1"/>
  <c r="H39" i="18"/>
  <c r="D88" i="18"/>
  <c r="J23" i="63" s="1"/>
  <c r="D89" i="18" s="1"/>
  <c r="D66" i="16"/>
  <c r="D38" i="18"/>
  <c r="J21" i="63" s="1"/>
  <c r="D39" i="18" s="1"/>
  <c r="D41" i="16"/>
  <c r="C2" i="27"/>
  <c r="C2" i="18"/>
  <c r="C2" i="16"/>
  <c r="E64" i="2"/>
  <c r="D64" i="2"/>
  <c r="I34" i="2"/>
  <c r="G34" i="2"/>
  <c r="G33" i="2"/>
  <c r="I32" i="2"/>
  <c r="G32" i="2"/>
  <c r="G31" i="2"/>
  <c r="I31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G124" i="2"/>
  <c r="K33" i="2" s="1"/>
  <c r="K31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H89" i="18" l="1"/>
  <c r="I57" i="2"/>
  <c r="J31" i="2"/>
  <c r="G57" i="2"/>
  <c r="G64" i="2"/>
  <c r="J33" i="2"/>
  <c r="J32" i="2"/>
  <c r="J34" i="2"/>
  <c r="H124" i="2"/>
  <c r="L33" i="2" s="1"/>
  <c r="G144" i="2"/>
  <c r="K34" i="2" s="1"/>
  <c r="G104" i="2"/>
  <c r="K32" i="2" s="1"/>
  <c r="H144" i="2"/>
  <c r="L34" i="2" s="1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C23" i="22"/>
  <c r="C22" i="22"/>
  <c r="C21" i="22"/>
  <c r="E20" i="22"/>
  <c r="D20" i="22"/>
  <c r="C20" i="22"/>
  <c r="E21" i="16"/>
  <c r="D21" i="16"/>
  <c r="B21" i="16"/>
  <c r="C2" i="2"/>
  <c r="E23" i="22"/>
  <c r="D23" i="22"/>
  <c r="E22" i="22"/>
  <c r="D22" i="22"/>
  <c r="E21" i="22"/>
  <c r="D21" i="22"/>
  <c r="K35" i="60"/>
  <c r="E14" i="22"/>
  <c r="D14" i="22"/>
  <c r="C14" i="22"/>
  <c r="A32" i="2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E32" i="20" l="1"/>
  <c r="H84" i="2"/>
  <c r="L31" i="2" s="1"/>
  <c r="F64" i="2"/>
  <c r="J57" i="2"/>
  <c r="H64" i="2"/>
  <c r="L57" i="2" s="1"/>
  <c r="L58" i="2" s="1"/>
  <c r="I58" i="2"/>
  <c r="G58" i="2"/>
  <c r="K57" i="2"/>
  <c r="K58" i="2" s="1"/>
  <c r="H104" i="2"/>
  <c r="L32" i="2" s="1"/>
  <c r="J58" i="2" l="1"/>
</calcChain>
</file>

<file path=xl/comments1.xml><?xml version="1.0" encoding="utf-8"?>
<comments xmlns="http://schemas.openxmlformats.org/spreadsheetml/2006/main">
  <authors>
    <author>MO</author>
    <author>기금운용</author>
  </authors>
  <commentList>
    <comment ref="H30" authorId="0">
      <text>
        <r>
          <rPr>
            <b/>
            <sz val="9"/>
            <color indexed="81"/>
            <rFont val="Tahoma"/>
            <family val="2"/>
          </rPr>
          <t>"II.2.(1)</t>
        </r>
        <r>
          <rPr>
            <b/>
            <sz val="9"/>
            <color indexed="81"/>
            <rFont val="돋움"/>
            <family val="3"/>
            <charset val="129"/>
          </rPr>
          <t>투자현황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청산펀드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투자원금 합계와 일치</t>
        </r>
      </text>
    </comment>
    <comment ref="L30" authorId="1">
      <text>
        <r>
          <rPr>
            <b/>
            <sz val="9"/>
            <color indexed="81"/>
            <rFont val="굴림"/>
            <family val="3"/>
            <charset val="129"/>
          </rPr>
          <t>"청산펀드 운용수익률 (펀드별)"과 반드시 Link</t>
        </r>
      </text>
    </comment>
    <comment ref="E84" authorId="0">
      <text>
        <r>
          <rPr>
            <b/>
            <sz val="9"/>
            <color indexed="81"/>
            <rFont val="돋움"/>
            <family val="3"/>
            <charset val="129"/>
          </rPr>
          <t>미회수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자산을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있는</t>
        </r>
        <r>
          <rPr>
            <b/>
            <sz val="9"/>
            <color indexed="81"/>
            <rFont val="Tahoma"/>
            <family val="2"/>
          </rPr>
          <t xml:space="preserve"> ‘</t>
        </r>
        <r>
          <rPr>
            <b/>
            <sz val="9"/>
            <color indexed="81"/>
            <rFont val="돋움"/>
            <family val="3"/>
            <charset val="129"/>
          </rPr>
          <t>청산중인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’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‘</t>
        </r>
        <r>
          <rPr>
            <b/>
            <sz val="9"/>
            <color indexed="81"/>
            <rFont val="돋움"/>
            <family val="3"/>
            <charset val="129"/>
          </rPr>
          <t>최초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만기대비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연장된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펀드</t>
        </r>
        <r>
          <rPr>
            <b/>
            <sz val="9"/>
            <color indexed="81"/>
            <rFont val="Tahoma"/>
            <family val="2"/>
          </rPr>
          <t xml:space="preserve">’ 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>,</t>
        </r>
        <r>
          <rPr>
            <sz val="9"/>
            <color indexed="81"/>
            <rFont val="Tahoma"/>
            <family val="2"/>
          </rPr>
          <t xml:space="preserve">
--&gt; </t>
        </r>
        <r>
          <rPr>
            <sz val="9"/>
            <color indexed="81"/>
            <rFont val="돋움"/>
            <family val="3"/>
            <charset val="129"/>
          </rPr>
          <t>공정가치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평가가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반영된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펀드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순자산가액</t>
        </r>
        <r>
          <rPr>
            <sz val="9"/>
            <color indexed="81"/>
            <rFont val="Tahoma"/>
            <family val="2"/>
          </rPr>
          <t>(NAV)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제안서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반기말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일자로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comments2.xml><?xml version="1.0" encoding="utf-8"?>
<comments xmlns="http://schemas.openxmlformats.org/spreadsheetml/2006/main">
  <authors>
    <author>MO</author>
  </authors>
  <commentList>
    <comment ref="I20" authorId="0">
      <text>
        <r>
          <rPr>
            <b/>
            <sz val="9"/>
            <color indexed="81"/>
            <rFont val="Tahoma"/>
            <family val="2"/>
          </rPr>
          <t>"II.2.(2)</t>
        </r>
        <r>
          <rPr>
            <b/>
            <sz val="9"/>
            <color indexed="81"/>
            <rFont val="돋움"/>
            <family val="3"/>
            <charset val="129"/>
          </rPr>
          <t>투자현황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운용중펀드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투자원금 합계와 일치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"II.2.(2)</t>
        </r>
        <r>
          <rPr>
            <b/>
            <sz val="9"/>
            <color indexed="81"/>
            <rFont val="돋움"/>
            <family val="3"/>
            <charset val="129"/>
          </rPr>
          <t>투자현황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운용중펀드</t>
        </r>
        <r>
          <rPr>
            <b/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Multiple</t>
        </r>
        <r>
          <rPr>
            <b/>
            <sz val="9"/>
            <color indexed="81"/>
            <rFont val="돋움"/>
            <family val="3"/>
            <charset val="129"/>
          </rPr>
          <t xml:space="preserve"> 합계와 일치</t>
        </r>
      </text>
    </comment>
  </commentList>
</comments>
</file>

<file path=xl/comments3.xml><?xml version="1.0" encoding="utf-8"?>
<comments xmlns="http://schemas.openxmlformats.org/spreadsheetml/2006/main">
  <authors>
    <author>MO</author>
    <author>기금운용</author>
  </authors>
  <commentList>
    <comment ref="R24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D41" authorId="1">
      <text>
        <r>
          <rPr>
            <b/>
            <sz val="9"/>
            <color indexed="81"/>
            <rFont val="굴림"/>
            <family val="3"/>
            <charset val="129"/>
          </rPr>
          <t>a, b의 합계 금액을 기준으로 계산</t>
        </r>
      </text>
    </comment>
    <comment ref="R49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D66" authorId="1">
      <text>
        <r>
          <rPr>
            <b/>
            <sz val="9"/>
            <color indexed="81"/>
            <rFont val="굴림"/>
            <family val="3"/>
            <charset val="129"/>
          </rPr>
          <t>a, b의 합계 금액을 기준으로 계산</t>
        </r>
      </text>
    </comment>
    <comment ref="R74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D91" authorId="1">
      <text>
        <r>
          <rPr>
            <b/>
            <sz val="9"/>
            <color indexed="81"/>
            <rFont val="굴림"/>
            <family val="3"/>
            <charset val="129"/>
          </rPr>
          <t>a, b의 합계 금액을 기준으로 계산</t>
        </r>
      </text>
    </comment>
    <comment ref="R99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D116" authorId="1">
      <text>
        <r>
          <rPr>
            <b/>
            <sz val="9"/>
            <color indexed="81"/>
            <rFont val="굴림"/>
            <family val="3"/>
            <charset val="129"/>
          </rPr>
          <t>a, b의 합계 금액을 기준으로 계산</t>
        </r>
      </text>
    </comment>
  </commentList>
</comments>
</file>

<file path=xl/comments4.xml><?xml version="1.0" encoding="utf-8"?>
<comments xmlns="http://schemas.openxmlformats.org/spreadsheetml/2006/main">
  <authors>
    <author>MO</author>
    <author>기금운용</author>
  </authors>
  <commentList>
    <comment ref="R21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D38" authorId="1">
      <text>
        <r>
          <rPr>
            <b/>
            <sz val="9"/>
            <color indexed="81"/>
            <rFont val="굴림"/>
            <family val="3"/>
            <charset val="129"/>
          </rPr>
          <t>a, b, c의 합계 금액을 기준으로 계산</t>
        </r>
      </text>
    </comment>
    <comment ref="R46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D63" authorId="1">
      <text>
        <r>
          <rPr>
            <b/>
            <sz val="9"/>
            <color indexed="81"/>
            <rFont val="굴림"/>
            <family val="3"/>
            <charset val="129"/>
          </rPr>
          <t>a, b, c의 합계 금액을 기준으로 계산</t>
        </r>
      </text>
    </comment>
    <comment ref="R71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'II.2.(3)투자현황-연도별' 자료와 </t>
        </r>
        <r>
          <rPr>
            <b/>
            <sz val="9"/>
            <color indexed="10"/>
            <rFont val="돋움"/>
            <family val="3"/>
            <charset val="129"/>
          </rPr>
          <t>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  <comment ref="D88" authorId="1">
      <text>
        <r>
          <rPr>
            <b/>
            <sz val="9"/>
            <color indexed="81"/>
            <rFont val="굴림"/>
            <family val="3"/>
            <charset val="129"/>
          </rPr>
          <t>a, b, c의 합계 금액을 기준으로 계산</t>
        </r>
      </text>
    </comment>
  </commentList>
</comments>
</file>

<file path=xl/comments5.xml><?xml version="1.0" encoding="utf-8"?>
<comments xmlns="http://schemas.openxmlformats.org/spreadsheetml/2006/main">
  <authors>
    <author>MO</author>
  </authors>
  <commentList>
    <comment ref="C16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'II.2.(1)투자현황-청산펀드'과 'II.2.(2)투자현황-운용중펀드' 자료에 있는 </t>
        </r>
        <r>
          <rPr>
            <b/>
            <sz val="9"/>
            <color indexed="10"/>
            <rFont val="돋움"/>
            <family val="3"/>
            <charset val="129"/>
          </rPr>
          <t>각 연도별 '투자원금'의 합계와 일치</t>
        </r>
        <r>
          <rPr>
            <b/>
            <sz val="9"/>
            <color indexed="81"/>
            <rFont val="돋움"/>
            <family val="3"/>
            <charset val="129"/>
          </rPr>
          <t>해야 함</t>
        </r>
      </text>
    </comment>
  </commentList>
</comments>
</file>

<file path=xl/comments6.xml><?xml version="1.0" encoding="utf-8"?>
<comments xmlns="http://schemas.openxmlformats.org/spreadsheetml/2006/main">
  <authors>
    <author>기본</author>
  </authors>
  <commentList>
    <comment ref="C17" authorId="0">
      <text>
        <r>
          <rPr>
            <b/>
            <sz val="9"/>
            <color indexed="81"/>
            <rFont val="굴림"/>
            <family val="3"/>
            <charset val="129"/>
          </rPr>
          <t>반드시 핵심, 기타 중 택일하여 기입
핵심 = 핵심운용인력
기타 = 기타운용인력</t>
        </r>
      </text>
    </comment>
  </commentList>
</comments>
</file>

<file path=xl/comments7.xml><?xml version="1.0" encoding="utf-8"?>
<comments xmlns="http://schemas.openxmlformats.org/spreadsheetml/2006/main">
  <authors>
    <author>기금운용</author>
  </authors>
  <commentList>
    <comment ref="E32" authorId="0">
      <text>
        <r>
          <rPr>
            <b/>
            <sz val="9"/>
            <color indexed="81"/>
            <rFont val="굴림"/>
            <family val="3"/>
            <charset val="129"/>
          </rPr>
          <t>a, b, c의 합계 금액을 기준으로 계산</t>
        </r>
      </text>
    </comment>
    <comment ref="E48" authorId="0">
      <text>
        <r>
          <rPr>
            <b/>
            <sz val="9"/>
            <color indexed="81"/>
            <rFont val="굴림"/>
            <family val="3"/>
            <charset val="129"/>
          </rPr>
          <t>a, b, c의 합계 금액을 기준으로 계산</t>
        </r>
      </text>
    </comment>
    <comment ref="E64" authorId="0">
      <text>
        <r>
          <rPr>
            <b/>
            <sz val="9"/>
            <color indexed="81"/>
            <rFont val="굴림"/>
            <family val="3"/>
            <charset val="129"/>
          </rPr>
          <t>a, b, c의 합계 금액을 기준으로 계산</t>
        </r>
      </text>
    </comment>
  </commentList>
</comments>
</file>

<file path=xl/sharedStrings.xml><?xml version="1.0" encoding="utf-8"?>
<sst xmlns="http://schemas.openxmlformats.org/spreadsheetml/2006/main" count="1093" uniqueCount="386">
  <si>
    <t>합계</t>
  </si>
  <si>
    <t>일자</t>
  </si>
  <si>
    <t>NO</t>
    <phoneticPr fontId="2" type="noConversion"/>
  </si>
  <si>
    <t>유동자산</t>
  </si>
  <si>
    <t>유동부채</t>
  </si>
  <si>
    <t>영업수익</t>
  </si>
  <si>
    <t>영업비용</t>
  </si>
  <si>
    <t>당기순이익</t>
  </si>
  <si>
    <t>(단위 : 백만원,개)</t>
  </si>
  <si>
    <t>2006년</t>
  </si>
  <si>
    <t>2007년</t>
  </si>
  <si>
    <t>2008년</t>
  </si>
  <si>
    <t>계</t>
  </si>
  <si>
    <t>투자 일자</t>
    <phoneticPr fontId="2" type="noConversion"/>
  </si>
  <si>
    <t>회수 일자</t>
    <phoneticPr fontId="2" type="noConversion"/>
  </si>
  <si>
    <t>연도</t>
    <phoneticPr fontId="2" type="noConversion"/>
  </si>
  <si>
    <t>해당연도
투자금액</t>
    <phoneticPr fontId="2" type="noConversion"/>
  </si>
  <si>
    <t>투자업체수</t>
    <phoneticPr fontId="2" type="noConversion"/>
  </si>
  <si>
    <t>해당연도
회수금액</t>
    <phoneticPr fontId="2" type="noConversion"/>
  </si>
  <si>
    <t>해당연도
회수원금</t>
    <phoneticPr fontId="2" type="noConversion"/>
  </si>
  <si>
    <t>미회수
투자잔액</t>
    <phoneticPr fontId="2" type="noConversion"/>
  </si>
  <si>
    <t>청산일</t>
    <phoneticPr fontId="2" type="noConversion"/>
  </si>
  <si>
    <t>합계</t>
    <phoneticPr fontId="2" type="noConversion"/>
  </si>
  <si>
    <t>펀드명</t>
    <phoneticPr fontId="2" type="noConversion"/>
  </si>
  <si>
    <t>기타</t>
    <phoneticPr fontId="2" type="noConversion"/>
  </si>
  <si>
    <t>YES</t>
    <phoneticPr fontId="2" type="noConversion"/>
  </si>
  <si>
    <t>운용사명:</t>
    <phoneticPr fontId="2" type="noConversion"/>
  </si>
  <si>
    <r>
      <t xml:space="preserve">Excel </t>
    </r>
    <r>
      <rPr>
        <b/>
        <u/>
        <sz val="10"/>
        <rFont val="돋움"/>
        <family val="3"/>
        <charset val="129"/>
      </rPr>
      <t>파일 내의 주요 Sheet</t>
    </r>
    <phoneticPr fontId="2" type="noConversion"/>
  </si>
  <si>
    <t>자본총계(A)</t>
    <phoneticPr fontId="2" type="noConversion"/>
  </si>
  <si>
    <t>부채총계(B)</t>
    <phoneticPr fontId="2" type="noConversion"/>
  </si>
  <si>
    <t>자산총계(A+B)</t>
    <phoneticPr fontId="2" type="noConversion"/>
  </si>
  <si>
    <t>운용조직 요약을 위해 각 항목 간략 기술</t>
    <phoneticPr fontId="2" type="noConversion"/>
  </si>
  <si>
    <t>성명</t>
    <phoneticPr fontId="2" type="noConversion"/>
  </si>
  <si>
    <t>Incentive 체계</t>
    <phoneticPr fontId="2" type="noConversion"/>
  </si>
  <si>
    <t>성명</t>
    <phoneticPr fontId="2" type="noConversion"/>
  </si>
  <si>
    <t>구분</t>
    <phoneticPr fontId="2" type="noConversion"/>
  </si>
  <si>
    <t>직장명</t>
    <phoneticPr fontId="2" type="noConversion"/>
  </si>
  <si>
    <t>부서명</t>
    <phoneticPr fontId="2" type="noConversion"/>
  </si>
  <si>
    <t>직위</t>
    <phoneticPr fontId="2" type="noConversion"/>
  </si>
  <si>
    <t>수행업무</t>
    <phoneticPr fontId="2" type="noConversion"/>
  </si>
  <si>
    <t>경력시작일</t>
    <phoneticPr fontId="2" type="noConversion"/>
  </si>
  <si>
    <t>경력종료일</t>
    <phoneticPr fontId="2" type="noConversion"/>
  </si>
  <si>
    <t>경력년수</t>
    <phoneticPr fontId="2" type="noConversion"/>
  </si>
  <si>
    <t>김철수</t>
    <phoneticPr fontId="2" type="noConversion"/>
  </si>
  <si>
    <t>BB운용</t>
    <phoneticPr fontId="2" type="noConversion"/>
  </si>
  <si>
    <t>A팀</t>
    <phoneticPr fontId="2" type="noConversion"/>
  </si>
  <si>
    <t>팀장</t>
    <phoneticPr fontId="2" type="noConversion"/>
  </si>
  <si>
    <t>투자1팀 총괄</t>
    <phoneticPr fontId="2" type="noConversion"/>
  </si>
  <si>
    <t>B팀</t>
    <phoneticPr fontId="2" type="noConversion"/>
  </si>
  <si>
    <t>과장</t>
    <phoneticPr fontId="2" type="noConversion"/>
  </si>
  <si>
    <t>심사역</t>
    <phoneticPr fontId="2" type="noConversion"/>
  </si>
  <si>
    <t>CC은행</t>
    <phoneticPr fontId="2" type="noConversion"/>
  </si>
  <si>
    <t>C팀</t>
    <phoneticPr fontId="2" type="noConversion"/>
  </si>
  <si>
    <t>대리</t>
    <phoneticPr fontId="2" type="noConversion"/>
  </si>
  <si>
    <t>경영기획</t>
    <phoneticPr fontId="2" type="noConversion"/>
  </si>
  <si>
    <t>이영희</t>
    <phoneticPr fontId="2" type="noConversion"/>
  </si>
  <si>
    <t>E팀</t>
    <phoneticPr fontId="2" type="noConversion"/>
  </si>
  <si>
    <t>선임</t>
    <phoneticPr fontId="2" type="noConversion"/>
  </si>
  <si>
    <t>관리총괄</t>
    <phoneticPr fontId="2" type="noConversion"/>
  </si>
  <si>
    <t>DD은행</t>
    <phoneticPr fontId="2" type="noConversion"/>
  </si>
  <si>
    <t>전임</t>
    <phoneticPr fontId="2" type="noConversion"/>
  </si>
  <si>
    <t>투자자산관리</t>
    <phoneticPr fontId="2" type="noConversion"/>
  </si>
  <si>
    <r>
      <t xml:space="preserve">2. HWP </t>
    </r>
    <r>
      <rPr>
        <b/>
        <sz val="10"/>
        <rFont val="돋움"/>
        <family val="3"/>
        <charset val="129"/>
      </rPr>
      <t>제안서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양식에서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본</t>
    </r>
    <r>
      <rPr>
        <b/>
        <sz val="10"/>
        <rFont val="Arial"/>
        <family val="2"/>
      </rPr>
      <t xml:space="preserve"> MS-Excel </t>
    </r>
    <r>
      <rPr>
        <b/>
        <sz val="10"/>
        <rFont val="돋움"/>
        <family val="3"/>
        <charset val="129"/>
      </rPr>
      <t>파일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이외의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데이터를</t>
    </r>
    <r>
      <rPr>
        <b/>
        <sz val="10"/>
        <rFont val="Arial"/>
        <family val="2"/>
      </rPr>
      <t xml:space="preserve"> Excel </t>
    </r>
    <r>
      <rPr>
        <b/>
        <sz val="10"/>
        <rFont val="돋움"/>
        <family val="3"/>
        <charset val="129"/>
      </rPr>
      <t>파일로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첨부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하고자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하는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경우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독립적인</t>
    </r>
    <r>
      <rPr>
        <b/>
        <sz val="10"/>
        <rFont val="Arial"/>
        <family val="2"/>
      </rPr>
      <t xml:space="preserve"> Excel </t>
    </r>
    <r>
      <rPr>
        <b/>
        <sz val="10"/>
        <rFont val="돋움"/>
        <family val="3"/>
        <charset val="129"/>
      </rPr>
      <t>파일로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만들어서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첨부</t>
    </r>
    <phoneticPr fontId="2" type="noConversion"/>
  </si>
  <si>
    <r>
      <t xml:space="preserve">1. HWP </t>
    </r>
    <r>
      <rPr>
        <b/>
        <sz val="10"/>
        <rFont val="돋움"/>
        <family val="3"/>
        <charset val="129"/>
      </rPr>
      <t>제안서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양식내의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테이블과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동일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또는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유사한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형태의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데이터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입력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포맷</t>
    </r>
    <phoneticPr fontId="2" type="noConversion"/>
  </si>
  <si>
    <r>
      <t xml:space="preserve">* Excel </t>
    </r>
    <r>
      <rPr>
        <b/>
        <sz val="10"/>
        <color indexed="10"/>
        <rFont val="돋움"/>
        <family val="3"/>
        <charset val="129"/>
      </rPr>
      <t>서식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  <charset val="129"/>
      </rPr>
      <t>및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  <charset val="129"/>
      </rPr>
      <t>수식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  <charset val="129"/>
      </rPr>
      <t>변경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돋움"/>
        <family val="3"/>
        <charset val="129"/>
      </rPr>
      <t>금지</t>
    </r>
    <phoneticPr fontId="2" type="noConversion"/>
  </si>
  <si>
    <t>성명</t>
    <phoneticPr fontId="2" type="noConversion"/>
  </si>
  <si>
    <t>김철수</t>
    <phoneticPr fontId="2" type="noConversion"/>
  </si>
  <si>
    <t>이영희</t>
    <phoneticPr fontId="2" type="noConversion"/>
  </si>
  <si>
    <t>지급시기</t>
    <phoneticPr fontId="2" type="noConversion"/>
  </si>
  <si>
    <t>재직(투자1팀)</t>
    <phoneticPr fontId="2" type="noConversion"/>
  </si>
  <si>
    <t>2009년</t>
  </si>
  <si>
    <t>2010년</t>
  </si>
  <si>
    <t>Fund 1호</t>
  </si>
  <si>
    <t>전체</t>
    <phoneticPr fontId="2" type="noConversion"/>
  </si>
  <si>
    <t>Fund 1호</t>
    <phoneticPr fontId="2" type="noConversion"/>
  </si>
  <si>
    <t>Fund 2호</t>
    <phoneticPr fontId="2" type="noConversion"/>
  </si>
  <si>
    <t>Fund 3호</t>
    <phoneticPr fontId="2" type="noConversion"/>
  </si>
  <si>
    <t>Fund 4호</t>
    <phoneticPr fontId="2" type="noConversion"/>
  </si>
  <si>
    <t>Fund 2호</t>
    <phoneticPr fontId="2" type="noConversion"/>
  </si>
  <si>
    <t>Fund 3호</t>
    <phoneticPr fontId="2" type="noConversion"/>
  </si>
  <si>
    <t>Fund 4호</t>
    <phoneticPr fontId="2" type="noConversion"/>
  </si>
  <si>
    <t>검증</t>
    <phoneticPr fontId="2" type="noConversion"/>
  </si>
  <si>
    <t>(단위: 백만원, %)</t>
  </si>
  <si>
    <t>&lt;작성방식&gt;</t>
    <phoneticPr fontId="2" type="noConversion"/>
  </si>
  <si>
    <t>재무현황</t>
    <phoneticPr fontId="2" type="noConversion"/>
  </si>
  <si>
    <t>연도별 펀드계정 투자내역 집계</t>
  </si>
  <si>
    <t>투자기구</t>
    <phoneticPr fontId="2" type="noConversion"/>
  </si>
  <si>
    <t>PEF</t>
    <phoneticPr fontId="2" type="noConversion"/>
  </si>
  <si>
    <t>운용사AAA</t>
    <phoneticPr fontId="2" type="noConversion"/>
  </si>
  <si>
    <t>구 분</t>
  </si>
  <si>
    <t>영업수지율
(영업수익/영업비용)</t>
    <phoneticPr fontId="2" type="noConversion"/>
  </si>
  <si>
    <t>자기자본순이익률
(당기순이익/자본총계)</t>
    <phoneticPr fontId="2" type="noConversion"/>
  </si>
  <si>
    <t>부채비율
(부채총계/자본총계)</t>
    <phoneticPr fontId="2" type="noConversion"/>
  </si>
  <si>
    <t>유동비율
(유동자산/유동부채)</t>
    <phoneticPr fontId="2" type="noConversion"/>
  </si>
  <si>
    <t>Company B</t>
  </si>
  <si>
    <t>Company C</t>
  </si>
  <si>
    <t>Company D</t>
  </si>
  <si>
    <t>Company A</t>
    <phoneticPr fontId="2" type="noConversion"/>
  </si>
  <si>
    <t>납입금액(A)</t>
    <phoneticPr fontId="2" type="noConversion"/>
  </si>
  <si>
    <t>분배금액(B)</t>
    <phoneticPr fontId="2" type="noConversion"/>
  </si>
  <si>
    <t>Multiple
(D=B/A)</t>
    <phoneticPr fontId="2" type="noConversion"/>
  </si>
  <si>
    <t>(C=B-A)</t>
    <phoneticPr fontId="2" type="noConversion"/>
  </si>
  <si>
    <t>투자원금(a)</t>
  </si>
  <si>
    <t>Pooled IRR</t>
    <phoneticPr fontId="2" type="noConversion"/>
  </si>
  <si>
    <t>※  산식수정 금지</t>
  </si>
  <si>
    <t>투자기구</t>
    <phoneticPr fontId="2" type="noConversion"/>
  </si>
  <si>
    <t>KVF</t>
    <phoneticPr fontId="2" type="noConversion"/>
  </si>
  <si>
    <t>주요사업분야</t>
  </si>
  <si>
    <t>회수금(b)</t>
    <phoneticPr fontId="2" type="noConversion"/>
  </si>
  <si>
    <t>청산 예정일</t>
    <phoneticPr fontId="2" type="noConversion"/>
  </si>
  <si>
    <t>시장성 여부
(Y,N)</t>
    <phoneticPr fontId="2" type="noConversion"/>
  </si>
  <si>
    <t>미회수 가치(c)</t>
    <phoneticPr fontId="2" type="noConversion"/>
  </si>
  <si>
    <t>가치 산정 근거</t>
    <phoneticPr fontId="2" type="noConversion"/>
  </si>
  <si>
    <t>회수 일자</t>
    <phoneticPr fontId="2" type="noConversion"/>
  </si>
  <si>
    <t>Company E</t>
    <phoneticPr fontId="2" type="noConversion"/>
  </si>
  <si>
    <t>-</t>
    <phoneticPr fontId="2" type="noConversion"/>
  </si>
  <si>
    <t>미회수원금</t>
    <phoneticPr fontId="2" type="noConversion"/>
  </si>
  <si>
    <t>투자자산</t>
    <phoneticPr fontId="2" type="noConversion"/>
  </si>
  <si>
    <t>투자형태</t>
  </si>
  <si>
    <t>투자형태는 보통주, RCPS, CB, BW 등 투자한 증권의 형태를 기재</t>
    <phoneticPr fontId="2" type="noConversion"/>
  </si>
  <si>
    <t>보통주</t>
    <phoneticPr fontId="2" type="noConversion"/>
  </si>
  <si>
    <t>RCPS</t>
    <phoneticPr fontId="2" type="noConversion"/>
  </si>
  <si>
    <t>CB</t>
    <phoneticPr fontId="2" type="noConversion"/>
  </si>
  <si>
    <t>Multiple
((b+c)/a)</t>
    <phoneticPr fontId="2" type="noConversion"/>
  </si>
  <si>
    <t>회수금(b)</t>
    <phoneticPr fontId="2" type="noConversion"/>
  </si>
  <si>
    <t>미회수 투자자산</t>
    <phoneticPr fontId="2" type="noConversion"/>
  </si>
  <si>
    <t>(단위: 백만원)</t>
    <phoneticPr fontId="2" type="noConversion"/>
  </si>
  <si>
    <t>펀드계정 청산펀드 투자현황</t>
    <phoneticPr fontId="2" type="noConversion"/>
  </si>
  <si>
    <t>펀드계정 운용중펀드 투자현황</t>
    <phoneticPr fontId="2" type="noConversion"/>
  </si>
  <si>
    <t>Fund 5호</t>
    <phoneticPr fontId="2" type="noConversion"/>
  </si>
  <si>
    <t>Fund 6호</t>
    <phoneticPr fontId="2" type="noConversion"/>
  </si>
  <si>
    <t>Fund 7호</t>
    <phoneticPr fontId="2" type="noConversion"/>
  </si>
  <si>
    <t>Fund 1호</t>
    <phoneticPr fontId="2" type="noConversion"/>
  </si>
  <si>
    <t>Fund 2호</t>
    <phoneticPr fontId="2" type="noConversion"/>
  </si>
  <si>
    <t>Fund 3호</t>
    <phoneticPr fontId="2" type="noConversion"/>
  </si>
  <si>
    <t>설립일</t>
    <phoneticPr fontId="2" type="noConversion"/>
  </si>
  <si>
    <t>설립일</t>
    <phoneticPr fontId="2" type="noConversion"/>
  </si>
  <si>
    <t>Multiple, IRR 합계는 전체 청산펀드의 현금흐름을 합산하는 방식으로 계산</t>
    <phoneticPr fontId="2" type="noConversion"/>
  </si>
  <si>
    <t>약정금액</t>
    <phoneticPr fontId="2" type="noConversion"/>
  </si>
  <si>
    <t>투자금액</t>
    <phoneticPr fontId="2" type="noConversion"/>
  </si>
  <si>
    <t>검증</t>
    <phoneticPr fontId="2" type="noConversion"/>
  </si>
  <si>
    <t>납입금액
(A)</t>
    <phoneticPr fontId="2" type="noConversion"/>
  </si>
  <si>
    <t>분배금액
(B)</t>
    <phoneticPr fontId="2" type="noConversion"/>
  </si>
  <si>
    <t>Multiple
(D=B/A)</t>
    <phoneticPr fontId="2" type="noConversion"/>
  </si>
  <si>
    <t>청산펀드 운용수익률 (펀드별)</t>
    <phoneticPr fontId="2" type="noConversion"/>
  </si>
  <si>
    <t>수익금
(C=B-A)</t>
    <phoneticPr fontId="2" type="noConversion"/>
  </si>
  <si>
    <t>Fund 4호</t>
    <phoneticPr fontId="2" type="noConversion"/>
  </si>
  <si>
    <t>펀드계정 청산펀드 현황</t>
    <phoneticPr fontId="2" type="noConversion"/>
  </si>
  <si>
    <t>청산펀드 현황 (총괄표)</t>
    <phoneticPr fontId="2" type="noConversion"/>
  </si>
  <si>
    <t>펀드계정 운용중펀드 운용수익률</t>
    <phoneticPr fontId="2" type="noConversion"/>
  </si>
  <si>
    <t>운용중펀드 현황 (총괄표)</t>
    <phoneticPr fontId="2" type="noConversion"/>
  </si>
  <si>
    <t>청산예정일</t>
    <phoneticPr fontId="2" type="noConversion"/>
  </si>
  <si>
    <t>투자기간</t>
    <phoneticPr fontId="2" type="noConversion"/>
  </si>
  <si>
    <t>4년</t>
    <phoneticPr fontId="2" type="noConversion"/>
  </si>
  <si>
    <t>납입금액</t>
    <phoneticPr fontId="2" type="noConversion"/>
  </si>
  <si>
    <t>약정금액 : 출자이행을 확약한 금액, 납입금액 : 실제 펀드에 납입한 금액, 투자금액 : 펀드에서 실제 투자자산에 투자된 금액</t>
    <phoneticPr fontId="2" type="noConversion"/>
  </si>
  <si>
    <t>--&gt; 반드시 'II.1.(1)청산펀드 현황'Sheet와 Link!</t>
    <phoneticPr fontId="2" type="noConversion"/>
  </si>
  <si>
    <t>--&gt; 반드시 'II.1.(2)운용중펀드 현황'Sheet와 Link!</t>
    <phoneticPr fontId="2" type="noConversion"/>
  </si>
  <si>
    <t>Fund 5호</t>
    <phoneticPr fontId="2" type="noConversion"/>
  </si>
  <si>
    <t>Fund 6호</t>
    <phoneticPr fontId="2" type="noConversion"/>
  </si>
  <si>
    <t>Fund 7호</t>
    <phoneticPr fontId="2" type="noConversion"/>
  </si>
  <si>
    <t>회수방법</t>
    <phoneticPr fontId="2" type="noConversion"/>
  </si>
  <si>
    <t>IPO</t>
    <phoneticPr fontId="2" type="noConversion"/>
  </si>
  <si>
    <t>M&amp;A</t>
    <phoneticPr fontId="2" type="noConversion"/>
  </si>
  <si>
    <t>회수방법은 IPO, M&amp;A, 환매, 감액 등 실제 회수방식을 기재 (회수 중인 종목은 ‘미회수’로 기재)</t>
    <phoneticPr fontId="2" type="noConversion"/>
  </si>
  <si>
    <t>회수방법</t>
    <phoneticPr fontId="2" type="noConversion"/>
  </si>
  <si>
    <t>현재부서/직위</t>
    <phoneticPr fontId="2" type="noConversion"/>
  </si>
  <si>
    <t>투자경력
(연수)</t>
    <phoneticPr fontId="2" type="noConversion"/>
  </si>
  <si>
    <t>출생연도</t>
    <phoneticPr fontId="2" type="noConversion"/>
  </si>
  <si>
    <t>주요경력</t>
    <phoneticPr fontId="2" type="noConversion"/>
  </si>
  <si>
    <t>처별경력</t>
    <phoneticPr fontId="2" type="noConversion"/>
  </si>
  <si>
    <t>투자시역할</t>
    <phoneticPr fontId="2" type="noConversion"/>
  </si>
  <si>
    <t>구분
(핵심/기타)</t>
    <phoneticPr fontId="2" type="noConversion"/>
  </si>
  <si>
    <t>핵심</t>
    <phoneticPr fontId="2" type="noConversion"/>
  </si>
  <si>
    <t>A</t>
    <phoneticPr fontId="2" type="noConversion"/>
  </si>
  <si>
    <t>--&gt; 반드시 'III.2.운용조직 상세'Sheet와 Link!</t>
    <phoneticPr fontId="2" type="noConversion"/>
  </si>
  <si>
    <t>투자시 역할은 투자업무시 주로 수행한 역할에 대해 기재 (예. 대표펀드매니저, 심사역, 관리담당 등)</t>
    <phoneticPr fontId="2" type="noConversion"/>
  </si>
  <si>
    <t>처벌 경력은 범법행위로 인한 각종 징계, 기소, 선고사실이 있거나 감독기관으로부터 제재 내역이 있는 경우 반드시 기재</t>
    <phoneticPr fontId="2" type="noConversion"/>
  </si>
  <si>
    <t>김철수</t>
    <phoneticPr fontId="2" type="noConversion"/>
  </si>
  <si>
    <t>이영희</t>
    <phoneticPr fontId="2" type="noConversion"/>
  </si>
  <si>
    <t>경력구분
(A/B/N)</t>
    <phoneticPr fontId="2" type="noConversion"/>
  </si>
  <si>
    <t>N</t>
    <phoneticPr fontId="2" type="noConversion"/>
  </si>
  <si>
    <t>A</t>
    <phoneticPr fontId="2" type="noConversion"/>
  </si>
  <si>
    <t>B</t>
    <phoneticPr fontId="2" type="noConversion"/>
  </si>
  <si>
    <t>--&gt; 경력구분이 "A,B"인 경우만 합산</t>
    <phoneticPr fontId="2" type="noConversion"/>
  </si>
  <si>
    <t>F팀</t>
  </si>
  <si>
    <t>G팀</t>
    <phoneticPr fontId="2" type="noConversion"/>
  </si>
  <si>
    <t>N</t>
    <phoneticPr fontId="2" type="noConversion"/>
  </si>
  <si>
    <t>대리</t>
    <phoneticPr fontId="2" type="noConversion"/>
  </si>
  <si>
    <t>DD사</t>
    <phoneticPr fontId="2" type="noConversion"/>
  </si>
  <si>
    <t>인사팀</t>
    <phoneticPr fontId="2" type="noConversion"/>
  </si>
  <si>
    <t>본 펀드관련 인력뿐만이 아닌 전체 운용사 기준으로 기록</t>
    <phoneticPr fontId="2" type="noConversion"/>
  </si>
  <si>
    <t>현 재직여부
(소속)</t>
    <phoneticPr fontId="2" type="noConversion"/>
  </si>
  <si>
    <t>재직(관리팀)</t>
    <phoneticPr fontId="2" type="noConversion"/>
  </si>
  <si>
    <t>핵심운용인력 총괄</t>
    <phoneticPr fontId="2" type="noConversion"/>
  </si>
  <si>
    <t>기타운용인력 총괄 (핵심운용인력을 제외한 펀드전담인력)</t>
    <phoneticPr fontId="2" type="noConversion"/>
  </si>
  <si>
    <t>개인별 주요 운용경력</t>
    <phoneticPr fontId="2" type="noConversion"/>
  </si>
  <si>
    <t>성과보수 지급이력</t>
    <phoneticPr fontId="2" type="noConversion"/>
  </si>
  <si>
    <t>운용인력 유지율</t>
    <phoneticPr fontId="2" type="noConversion"/>
  </si>
  <si>
    <t>구분</t>
  </si>
  <si>
    <t>청산펀드</t>
    <phoneticPr fontId="2" type="noConversion"/>
  </si>
  <si>
    <t>운용중펀드</t>
    <phoneticPr fontId="2" type="noConversion"/>
  </si>
  <si>
    <t>청산일
(or 예정일)</t>
  </si>
  <si>
    <t>펀드명</t>
  </si>
  <si>
    <t>투자기구</t>
  </si>
  <si>
    <t>설립일</t>
  </si>
  <si>
    <t>약정금액</t>
  </si>
  <si>
    <t>인원수</t>
  </si>
  <si>
    <t>성명</t>
    <phoneticPr fontId="2" type="noConversion"/>
  </si>
  <si>
    <t>인원수</t>
    <phoneticPr fontId="2" type="noConversion"/>
  </si>
  <si>
    <t>(단위: 백만원, 명)</t>
    <phoneticPr fontId="2" type="noConversion"/>
  </si>
  <si>
    <t>펀드 설립시
key man</t>
    <phoneticPr fontId="2" type="noConversion"/>
  </si>
  <si>
    <t>홍길동, OOO, XXX</t>
  </si>
  <si>
    <t>홍길동, OOO, XXX</t>
    <phoneticPr fontId="2" type="noConversion"/>
  </si>
  <si>
    <t>홍길동, OOO</t>
  </si>
  <si>
    <t>홍길동, OOO</t>
    <phoneticPr fontId="2" type="noConversion"/>
  </si>
  <si>
    <t>홍길동</t>
    <phoneticPr fontId="2" type="noConversion"/>
  </si>
  <si>
    <t>운용사 출자비율</t>
    <phoneticPr fontId="2" type="noConversion"/>
  </si>
  <si>
    <t>출자주체</t>
  </si>
  <si>
    <t>핵심운용인력</t>
    <phoneticPr fontId="2" type="noConversion"/>
  </si>
  <si>
    <t>운용사</t>
    <phoneticPr fontId="2" type="noConversion"/>
  </si>
  <si>
    <t>ZZZ</t>
    <phoneticPr fontId="2" type="noConversion"/>
  </si>
  <si>
    <t>기타 운용인력</t>
    <phoneticPr fontId="2" type="noConversion"/>
  </si>
  <si>
    <t>계열사/특수관계인</t>
    <phoneticPr fontId="2" type="noConversion"/>
  </si>
  <si>
    <t>출자비율</t>
    <phoneticPr fontId="2" type="noConversion"/>
  </si>
  <si>
    <t>XXX사</t>
    <phoneticPr fontId="2" type="noConversion"/>
  </si>
  <si>
    <t>--&gt;값입력 금지, 계산식 유지</t>
    <phoneticPr fontId="2" type="noConversion"/>
  </si>
  <si>
    <t>※  산식수정 금지</t>
    <phoneticPr fontId="2" type="noConversion"/>
  </si>
  <si>
    <t>※  금액은 백만원단위로 기재하되, 백만원 이하금액은 소수점 이하로 입력(예 : 23,123,123,123원의 경우, 23,123.123123백만원으로 입력)</t>
    <phoneticPr fontId="2" type="noConversion"/>
  </si>
  <si>
    <t>※  금액은 백만원단위로 기재하되, 백만원 이하금액은 소수점 이하로 입력(예 : 23,123,123,123원의 경우, 23,123.123123백만원으로 입력)</t>
    <phoneticPr fontId="2" type="noConversion"/>
  </si>
  <si>
    <t>※  정보 입력시 행이 부족한 경우 행삽입</t>
    <phoneticPr fontId="2" type="noConversion"/>
  </si>
  <si>
    <t>※  Multiple, IRR 계산시 값입력 대신 계산식 유지, IRR 계산은 반드시 XIRR 함수를 사용하여 계산</t>
    <phoneticPr fontId="2" type="noConversion"/>
  </si>
  <si>
    <t>※  총괄표의 Multiple, IRR 수치는 펀드별 수치와 반드시 Link</t>
    <phoneticPr fontId="2" type="noConversion"/>
  </si>
  <si>
    <t>각각 펀드별로 작성, 각 펀드 내의 투자기업 사항 기재</t>
    <phoneticPr fontId="2" type="noConversion"/>
  </si>
  <si>
    <t>핵심운용인력은 i) 5년 이상의 투자경력이 있고, ii) 펀드 내 투자심의위원회의 의결권을 행사하며, iii) 펀드의 성과보수(펀드캐리)를 받는 전담인력을 의미</t>
    <phoneticPr fontId="2" type="noConversion"/>
  </si>
  <si>
    <r>
      <t xml:space="preserve">※  'III-2. 운용조직 상세' 자료에 있는 </t>
    </r>
    <r>
      <rPr>
        <b/>
        <sz val="10"/>
        <color rgb="FFFF0000"/>
        <rFont val="돋움"/>
        <family val="3"/>
        <charset val="129"/>
      </rPr>
      <t>인력 및 투자경력</t>
    </r>
    <r>
      <rPr>
        <sz val="10"/>
        <color rgb="FFFF0000"/>
        <rFont val="돋움"/>
        <family val="3"/>
        <charset val="129"/>
      </rPr>
      <t>과 일치해야 함</t>
    </r>
    <phoneticPr fontId="2" type="noConversion"/>
  </si>
  <si>
    <t>※  경력시작일 및 경력종료일이 월단위로만 파악가능한 경우, 시작일은 해당월 1일, 종료일은 해당월 말일로 기재</t>
    <phoneticPr fontId="2" type="noConversion"/>
  </si>
  <si>
    <t>※  날짜 등 서식 원본 그대로 유지</t>
    <phoneticPr fontId="2" type="noConversion"/>
  </si>
  <si>
    <r>
      <t xml:space="preserve">※  'III-1. 운용조직 요약' 자료에 있는 </t>
    </r>
    <r>
      <rPr>
        <b/>
        <sz val="10"/>
        <color rgb="FFFF0000"/>
        <rFont val="돋움"/>
        <family val="3"/>
        <charset val="129"/>
      </rPr>
      <t>인력 및 투자경력</t>
    </r>
    <r>
      <rPr>
        <sz val="10"/>
        <color rgb="FFFF0000"/>
        <rFont val="돋움"/>
        <family val="3"/>
        <charset val="129"/>
      </rPr>
      <t>과 일치해야 함</t>
    </r>
    <phoneticPr fontId="2" type="noConversion"/>
  </si>
  <si>
    <t>--&gt;값입력 금지, 계산식 유지</t>
    <phoneticPr fontId="2" type="noConversion"/>
  </si>
  <si>
    <t>--&gt; 펀드 기본사항은 반드시 'II.1.(1)청산펀드 현황'Sheet 및 'II.2.(1)운용중펀드 현황'Sheet와 Link!</t>
    <phoneticPr fontId="2" type="noConversion"/>
  </si>
  <si>
    <t>--&gt; 반드시 'III.2.운용조직 상세'Sheet와 Link!</t>
    <phoneticPr fontId="2" type="noConversion"/>
  </si>
  <si>
    <t>김철수</t>
  </si>
  <si>
    <t>Net IRR
(=XIRR)</t>
    <phoneticPr fontId="2" type="noConversion"/>
  </si>
  <si>
    <t>청산시(or 제안서 기준일)까지 유지된 key man</t>
    <phoneticPr fontId="2" type="noConversion"/>
  </si>
  <si>
    <t>펀드 설립시 및 쳥산시(or 제안서 기준일) key man은 최초제안서, 최초정관(규약), 최종정관(규약), 재직증명서 등 증빙서류를 통해 검증가능해야 함</t>
    <phoneticPr fontId="2" type="noConversion"/>
  </si>
  <si>
    <t>투자기구는 사모투자전문회사(PEF), 창업투자조합, 한국벤처투자조합(KVF), 신기술사업투자조합, 기업구조조정투자(CRC) 등 관련 근거법령 상의 투자기구를 기입</t>
    <phoneticPr fontId="2" type="noConversion"/>
  </si>
  <si>
    <t>※  투자경력은 제안서 제출일 전일 기준</t>
    <phoneticPr fontId="2" type="noConversion"/>
  </si>
  <si>
    <t>Multiple</t>
    <phoneticPr fontId="2" type="noConversion"/>
  </si>
  <si>
    <t>성명</t>
    <phoneticPr fontId="2" type="noConversion"/>
  </si>
  <si>
    <t>재직
회사 및 계정</t>
    <phoneticPr fontId="2" type="noConversion"/>
  </si>
  <si>
    <t>OO운용사/Fund 5호</t>
    <phoneticPr fontId="2" type="noConversion"/>
  </si>
  <si>
    <t>미회수 투자자산</t>
    <phoneticPr fontId="2" type="noConversion"/>
  </si>
  <si>
    <t>투자시 역할</t>
    <phoneticPr fontId="2" type="noConversion"/>
  </si>
  <si>
    <t>핵심운용인력의 개별기업 투자경력</t>
    <phoneticPr fontId="2" type="noConversion"/>
  </si>
  <si>
    <t>※  제안운용사 재직시 개별기업 투자경력은 "II.2.(1)투자현황-청산펀드" 및 "II.2.(2)투자현황-운용중펀드" 내용과 일치해야 함</t>
    <phoneticPr fontId="2" type="noConversion"/>
  </si>
  <si>
    <t>--&gt; 반드시 'III.2.운용조직 상세'Sheet의 핵심운용인력과 Link!</t>
    <phoneticPr fontId="2" type="noConversion"/>
  </si>
  <si>
    <r>
      <t>I.</t>
    </r>
    <r>
      <rPr>
        <sz val="10"/>
        <rFont val="돋움"/>
        <family val="3"/>
        <charset val="129"/>
      </rPr>
      <t>재무현황</t>
    </r>
  </si>
  <si>
    <r>
      <t>II.1.(1)</t>
    </r>
    <r>
      <rPr>
        <sz val="10"/>
        <rFont val="돋움"/>
        <family val="3"/>
        <charset val="129"/>
      </rPr>
      <t>청산펀드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현황</t>
    </r>
  </si>
  <si>
    <r>
      <t>II.1.(2)</t>
    </r>
    <r>
      <rPr>
        <sz val="10"/>
        <rFont val="돋움"/>
        <family val="3"/>
        <charset val="129"/>
      </rPr>
      <t>운용중펀드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현황</t>
    </r>
  </si>
  <si>
    <r>
      <t>II.2.(2)</t>
    </r>
    <r>
      <rPr>
        <sz val="10"/>
        <rFont val="돋움"/>
        <family val="3"/>
        <charset val="129"/>
      </rPr>
      <t>투자현황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운용중펀드</t>
    </r>
  </si>
  <si>
    <r>
      <t>II.2.(3)</t>
    </r>
    <r>
      <rPr>
        <sz val="10"/>
        <rFont val="돋움"/>
        <family val="3"/>
        <charset val="129"/>
      </rPr>
      <t>투자현황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연도별</t>
    </r>
  </si>
  <si>
    <r>
      <t>III.1.</t>
    </r>
    <r>
      <rPr>
        <sz val="10"/>
        <rFont val="돋움"/>
        <family val="3"/>
        <charset val="129"/>
      </rPr>
      <t>운용조직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요약</t>
    </r>
  </si>
  <si>
    <r>
      <t>III.2.</t>
    </r>
    <r>
      <rPr>
        <sz val="10"/>
        <rFont val="돋움"/>
        <family val="3"/>
        <charset val="129"/>
      </rPr>
      <t>운용조직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상세</t>
    </r>
  </si>
  <si>
    <r>
      <t>III.3.</t>
    </r>
    <r>
      <rPr>
        <sz val="10"/>
        <rFont val="돋움"/>
        <family val="3"/>
        <charset val="129"/>
      </rPr>
      <t>개별기업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투자경력</t>
    </r>
  </si>
  <si>
    <r>
      <t>III.4.</t>
    </r>
    <r>
      <rPr>
        <sz val="10"/>
        <rFont val="돋움"/>
        <family val="3"/>
        <charset val="129"/>
      </rPr>
      <t>운용인력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유지율</t>
    </r>
  </si>
  <si>
    <r>
      <t>III.5.</t>
    </r>
    <r>
      <rPr>
        <sz val="10"/>
        <rFont val="돋움"/>
        <family val="3"/>
        <charset val="129"/>
      </rPr>
      <t>성과보수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지급이력</t>
    </r>
  </si>
  <si>
    <r>
      <t>IV.1.</t>
    </r>
    <r>
      <rPr>
        <sz val="10"/>
        <rFont val="돋움"/>
        <family val="3"/>
        <charset val="129"/>
      </rPr>
      <t>운용사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출자비율</t>
    </r>
  </si>
  <si>
    <r>
      <rPr>
        <sz val="10"/>
        <rFont val="돋움"/>
        <family val="3"/>
        <charset val="129"/>
      </rPr>
      <t>Ⅰ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회사현황</t>
    </r>
    <r>
      <rPr>
        <sz val="10"/>
        <rFont val="Arial"/>
        <family val="2"/>
      </rPr>
      <t xml:space="preserve"> 6. </t>
    </r>
    <r>
      <rPr>
        <sz val="10"/>
        <rFont val="돋움"/>
        <family val="3"/>
        <charset val="129"/>
      </rPr>
      <t>재무현황</t>
    </r>
    <phoneticPr fontId="2" type="noConversion"/>
  </si>
  <si>
    <r>
      <rPr>
        <sz val="10"/>
        <rFont val="돋움"/>
        <family val="3"/>
        <charset val="129"/>
      </rPr>
      <t>Ⅱ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운용성과</t>
    </r>
    <r>
      <rPr>
        <sz val="10"/>
        <rFont val="Arial"/>
        <family val="2"/>
      </rPr>
      <t xml:space="preserve"> 1. </t>
    </r>
    <r>
      <rPr>
        <sz val="10"/>
        <rFont val="돋움"/>
        <family val="3"/>
        <charset val="129"/>
      </rPr>
      <t>펀드현황</t>
    </r>
    <r>
      <rPr>
        <sz val="10"/>
        <rFont val="Arial"/>
        <family val="2"/>
      </rPr>
      <t xml:space="preserve"> (1) </t>
    </r>
    <r>
      <rPr>
        <sz val="10"/>
        <rFont val="돋움"/>
        <family val="3"/>
        <charset val="129"/>
      </rPr>
      <t>청산펀드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현황</t>
    </r>
    <phoneticPr fontId="2" type="noConversion"/>
  </si>
  <si>
    <r>
      <rPr>
        <sz val="10"/>
        <rFont val="돋움"/>
        <family val="3"/>
        <charset val="129"/>
      </rPr>
      <t>Ⅱ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운용성과</t>
    </r>
    <r>
      <rPr>
        <sz val="10"/>
        <rFont val="Arial"/>
        <family val="2"/>
      </rPr>
      <t xml:space="preserve"> 1. </t>
    </r>
    <r>
      <rPr>
        <sz val="10"/>
        <rFont val="돋움"/>
        <family val="3"/>
        <charset val="129"/>
      </rPr>
      <t>펀드현황</t>
    </r>
    <r>
      <rPr>
        <sz val="10"/>
        <rFont val="Arial"/>
        <family val="2"/>
      </rPr>
      <t xml:space="preserve"> (2) </t>
    </r>
    <r>
      <rPr>
        <sz val="10"/>
        <rFont val="돋움"/>
        <family val="3"/>
        <charset val="129"/>
      </rPr>
      <t>운용중펀드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현황</t>
    </r>
    <phoneticPr fontId="2" type="noConversion"/>
  </si>
  <si>
    <r>
      <rPr>
        <sz val="10"/>
        <rFont val="돋움"/>
        <family val="3"/>
        <charset val="129"/>
      </rPr>
      <t>Ⅲ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운용조직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</t>
    </r>
    <r>
      <rPr>
        <sz val="10"/>
        <rFont val="Arial"/>
        <family val="2"/>
      </rPr>
      <t xml:space="preserve"> 2. </t>
    </r>
    <r>
      <rPr>
        <sz val="10"/>
        <rFont val="돋움"/>
        <family val="3"/>
        <charset val="129"/>
      </rPr>
      <t>핵심운용인력</t>
    </r>
    <r>
      <rPr>
        <sz val="10"/>
        <rFont val="Arial"/>
        <family val="2"/>
      </rPr>
      <t xml:space="preserve">, 3. </t>
    </r>
    <r>
      <rPr>
        <sz val="10"/>
        <rFont val="돋움"/>
        <family val="3"/>
        <charset val="129"/>
      </rPr>
      <t>기타운용인력</t>
    </r>
    <phoneticPr fontId="2" type="noConversion"/>
  </si>
  <si>
    <r>
      <rPr>
        <sz val="10"/>
        <rFont val="돋움"/>
        <family val="3"/>
        <charset val="129"/>
      </rPr>
      <t>Ⅲ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운용조직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</t>
    </r>
    <r>
      <rPr>
        <sz val="10"/>
        <rFont val="Arial"/>
        <family val="2"/>
      </rPr>
      <t xml:space="preserve"> 2. </t>
    </r>
    <r>
      <rPr>
        <sz val="10"/>
        <rFont val="돋움"/>
        <family val="3"/>
        <charset val="129"/>
      </rPr>
      <t>핵심운용인력</t>
    </r>
    <phoneticPr fontId="2" type="noConversion"/>
  </si>
  <si>
    <r>
      <rPr>
        <sz val="10"/>
        <rFont val="돋움"/>
        <family val="3"/>
        <charset val="129"/>
      </rPr>
      <t>Ⅲ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운용조직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</t>
    </r>
    <r>
      <rPr>
        <sz val="10"/>
        <rFont val="Arial"/>
        <family val="2"/>
      </rPr>
      <t xml:space="preserve"> 4. </t>
    </r>
    <r>
      <rPr>
        <sz val="10"/>
        <rFont val="돋움"/>
        <family val="3"/>
        <charset val="129"/>
      </rPr>
      <t>조직관리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체계</t>
    </r>
    <phoneticPr fontId="2" type="noConversion"/>
  </si>
  <si>
    <r>
      <rPr>
        <sz val="10"/>
        <rFont val="돋움"/>
        <family val="3"/>
        <charset val="129"/>
      </rPr>
      <t>Ⅲ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운용조직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구성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</t>
    </r>
    <r>
      <rPr>
        <sz val="10"/>
        <rFont val="Arial"/>
        <family val="2"/>
      </rPr>
      <t xml:space="preserve"> 5. </t>
    </r>
    <r>
      <rPr>
        <sz val="10"/>
        <rFont val="돋움"/>
        <family val="3"/>
        <charset val="129"/>
      </rPr>
      <t>핵심운용인력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관리체계</t>
    </r>
    <r>
      <rPr>
        <sz val="10"/>
        <rFont val="Arial"/>
        <family val="2"/>
      </rPr>
      <t xml:space="preserve"> </t>
    </r>
    <phoneticPr fontId="2" type="noConversion"/>
  </si>
  <si>
    <t>Ⅵ. 계약조건 1. 펀드결성조건</t>
    <phoneticPr fontId="2" type="noConversion"/>
  </si>
  <si>
    <t>투자경력
(A,B)</t>
    <phoneticPr fontId="2" type="noConversion"/>
  </si>
  <si>
    <r>
      <t xml:space="preserve">운용수익률은 비용(관리보수, 성과보수, 펀드비용 등)을 차감한 </t>
    </r>
    <r>
      <rPr>
        <b/>
        <sz val="10"/>
        <color theme="1"/>
        <rFont val="돋움"/>
        <family val="3"/>
        <charset val="129"/>
      </rPr>
      <t>Net IRR 기준</t>
    </r>
    <r>
      <rPr>
        <sz val="10"/>
        <color theme="1"/>
        <rFont val="돋움"/>
        <family val="3"/>
        <charset val="129"/>
      </rPr>
      <t>으로 기재</t>
    </r>
    <phoneticPr fontId="2" type="noConversion"/>
  </si>
  <si>
    <r>
      <rPr>
        <b/>
        <sz val="10"/>
        <rFont val="돋움"/>
        <family val="3"/>
        <charset val="129"/>
      </rPr>
      <t>모든 경력을 기록</t>
    </r>
    <r>
      <rPr>
        <sz val="10"/>
        <rFont val="돋움"/>
        <family val="3"/>
        <charset val="129"/>
      </rPr>
      <t>하되, 관련경력 여부를 반드시 체크(</t>
    </r>
    <r>
      <rPr>
        <b/>
        <sz val="10"/>
        <rFont val="돋움"/>
        <family val="3"/>
        <charset val="129"/>
      </rPr>
      <t>무관한 경력일 경우 경력구분에 "N"으로 기재</t>
    </r>
    <r>
      <rPr>
        <sz val="10"/>
        <rFont val="돋움"/>
        <family val="3"/>
        <charset val="129"/>
      </rPr>
      <t>)</t>
    </r>
    <phoneticPr fontId="2" type="noConversion"/>
  </si>
  <si>
    <r>
      <t>각각 핵심운용인력별로 작성, 타 회사 재직시의 투자, 회수 실적도 포함</t>
    </r>
    <r>
      <rPr>
        <b/>
        <sz val="10"/>
        <rFont val="돋움"/>
        <family val="3"/>
        <charset val="129"/>
      </rPr>
      <t xml:space="preserve"> (성공, 실패 사례 모두 기재할 것)</t>
    </r>
    <phoneticPr fontId="2" type="noConversion"/>
  </si>
  <si>
    <r>
      <t xml:space="preserve">(핵심운용인력의 출자비율은 반드시 </t>
    </r>
    <r>
      <rPr>
        <b/>
        <sz val="10"/>
        <rFont val="돋움"/>
        <family val="3"/>
        <charset val="129"/>
      </rPr>
      <t>"개인별"로 기재</t>
    </r>
    <r>
      <rPr>
        <sz val="10"/>
        <rFont val="돋움"/>
        <family val="3"/>
        <charset val="129"/>
      </rPr>
      <t>)</t>
    </r>
    <phoneticPr fontId="2" type="noConversion"/>
  </si>
  <si>
    <t xml:space="preserve"> * ‘청산중인 펀드’ 및 ‘최초 만기대비 연장된 펀드’ 제외</t>
    <phoneticPr fontId="2" type="noConversion"/>
  </si>
  <si>
    <t>"청산펀드 운용수익률 (펀드별)" 자료에는 정확한 일자 및 금액 기재</t>
    <phoneticPr fontId="2" type="noConversion"/>
  </si>
  <si>
    <t xml:space="preserve"> (근거법령이 명확치 않은 경우(ex. 역외펀드 등)는 "기타"로 기재)</t>
    <phoneticPr fontId="2" type="noConversion"/>
  </si>
  <si>
    <t xml:space="preserve"> (IRR 계산에 사용된 일자 및 금액은 펀드통장사본 등 제출된 증빙서류를 통해 검증가능해야 하며,</t>
    <phoneticPr fontId="2" type="noConversion"/>
  </si>
  <si>
    <t xml:space="preserve">  ‘청산중인 펀드’ 및 ‘최초 만기대비 연장된 펀드’의 경우 제출된 공정가치 평가보고서에 의해 펀드 순자산가액(NAV)이 검토가능해야 함)</t>
    <phoneticPr fontId="2" type="noConversion"/>
  </si>
  <si>
    <t>청산일</t>
    <phoneticPr fontId="2" type="noConversion"/>
  </si>
  <si>
    <t>사모투자, 벤처투자, 기업구조조정투자 및 이와 유사한 분야의 투자 펀드</t>
  </si>
  <si>
    <t>사모투자, 벤처투자, 기업구조조정투자 및 이와 유사한 분야의 투자 펀드</t>
    <phoneticPr fontId="2" type="noConversion"/>
  </si>
  <si>
    <t>청산중</t>
    <phoneticPr fontId="2" type="noConversion"/>
  </si>
  <si>
    <t>만기연장</t>
    <phoneticPr fontId="2" type="noConversion"/>
  </si>
  <si>
    <t xml:space="preserve"> * ‘청산중인 펀드’ 및 ‘최초 만기대비 연장된 펀드’를 포함</t>
    <phoneticPr fontId="2" type="noConversion"/>
  </si>
  <si>
    <r>
      <t>II.2.(1)</t>
    </r>
    <r>
      <rPr>
        <sz val="10"/>
        <rFont val="돋움"/>
        <family val="3"/>
        <charset val="129"/>
      </rPr>
      <t>투자현황</t>
    </r>
    <r>
      <rPr>
        <sz val="10"/>
        <rFont val="Arial"/>
        <family val="2"/>
      </rPr>
      <t>-</t>
    </r>
    <r>
      <rPr>
        <sz val="10"/>
        <rFont val="돋움"/>
        <family val="3"/>
        <charset val="129"/>
      </rPr>
      <t>청산펀드</t>
    </r>
    <phoneticPr fontId="2" type="noConversion"/>
  </si>
  <si>
    <t>기타</t>
  </si>
  <si>
    <t>Co-GP 여부
(Co-GP명)</t>
    <phoneticPr fontId="2" type="noConversion"/>
  </si>
  <si>
    <t>N</t>
    <phoneticPr fontId="2" type="noConversion"/>
  </si>
  <si>
    <t>N</t>
    <phoneticPr fontId="2" type="noConversion"/>
  </si>
  <si>
    <t>Y(OOO사)</t>
    <phoneticPr fontId="2" type="noConversion"/>
  </si>
  <si>
    <t>N</t>
    <phoneticPr fontId="2" type="noConversion"/>
  </si>
  <si>
    <t>주요LP</t>
    <phoneticPr fontId="2" type="noConversion"/>
  </si>
  <si>
    <t>동반투자/
Leverage</t>
    <phoneticPr fontId="2" type="noConversion"/>
  </si>
  <si>
    <t>동반투자/Leverage란에는 공동투자한 펀드/운용사/회사, Leverage 등을 기재</t>
    <phoneticPr fontId="2" type="noConversion"/>
  </si>
  <si>
    <t>미회수</t>
    <phoneticPr fontId="2" type="noConversion"/>
  </si>
  <si>
    <t>Y</t>
    <phoneticPr fontId="2" type="noConversion"/>
  </si>
  <si>
    <t>N</t>
    <phoneticPr fontId="2" type="noConversion"/>
  </si>
  <si>
    <t>10,000주*100,000원(KOSPI, 2014.12월말 종가)</t>
    <phoneticPr fontId="2" type="noConversion"/>
  </si>
  <si>
    <t>2014.12월말 공정가치</t>
    <phoneticPr fontId="2" type="noConversion"/>
  </si>
  <si>
    <t>투자금액 : 펀드에서 실제 투자자산에 투자된 금액</t>
    <phoneticPr fontId="2" type="noConversion"/>
  </si>
  <si>
    <t>2011년</t>
  </si>
  <si>
    <t>2012년</t>
  </si>
  <si>
    <t>2013년</t>
  </si>
  <si>
    <t>투자연도</t>
    <phoneticPr fontId="2" type="noConversion"/>
  </si>
  <si>
    <t>청산펀드 검증</t>
    <phoneticPr fontId="2" type="noConversion"/>
  </si>
  <si>
    <t>운용중펀드 검증</t>
    <phoneticPr fontId="2" type="noConversion"/>
  </si>
  <si>
    <t>검증</t>
    <phoneticPr fontId="2" type="noConversion"/>
  </si>
  <si>
    <t>‘해당연도 투자금액’은 세부 투자현황 자료에 있는 각 연도별 '투자원금'의 합계와 일치해야 함</t>
    <phoneticPr fontId="2" type="noConversion"/>
  </si>
  <si>
    <t xml:space="preserve">  - 펀드에서 투자한 투자금액을 기재(Leverage 등이 포함되지 않은 펀드 집행금액 기준)</t>
    <phoneticPr fontId="2" type="noConversion"/>
  </si>
  <si>
    <t>2014년</t>
    <phoneticPr fontId="2" type="noConversion"/>
  </si>
  <si>
    <t>회수금은 현금 기준의 원금+총이익 (투자이익, 기타이익 등)</t>
    <phoneticPr fontId="2" type="noConversion"/>
  </si>
  <si>
    <t>미회수 투자자산은 직전 반기말 기준의 미회수 가치를 기재</t>
    <phoneticPr fontId="2" type="noConversion"/>
  </si>
  <si>
    <t>투자원금</t>
  </si>
  <si>
    <t>투자원금</t>
    <phoneticPr fontId="2" type="noConversion"/>
  </si>
  <si>
    <t>투자원금</t>
    <phoneticPr fontId="2" type="noConversion"/>
  </si>
  <si>
    <t>-</t>
  </si>
  <si>
    <t>홍길동</t>
    <phoneticPr fontId="2" type="noConversion"/>
  </si>
  <si>
    <t>장길산</t>
    <phoneticPr fontId="2" type="noConversion"/>
  </si>
  <si>
    <t>홍길동</t>
    <phoneticPr fontId="2" type="noConversion"/>
  </si>
  <si>
    <t>장길산</t>
    <phoneticPr fontId="2" type="noConversion"/>
  </si>
  <si>
    <t>CC은행</t>
  </si>
  <si>
    <t>C팀</t>
  </si>
  <si>
    <t>대리</t>
  </si>
  <si>
    <t>경영기획</t>
  </si>
  <si>
    <t>N</t>
  </si>
  <si>
    <t>DD운용</t>
    <phoneticPr fontId="2" type="noConversion"/>
  </si>
  <si>
    <t>EE운용</t>
    <phoneticPr fontId="2" type="noConversion"/>
  </si>
  <si>
    <t>심사역</t>
  </si>
  <si>
    <t>A</t>
  </si>
  <si>
    <t>2010.01.01 이후 부터 성과보수 지급내역 기재</t>
    <phoneticPr fontId="2" type="noConversion"/>
  </si>
  <si>
    <t>지급사유 및 기준</t>
    <phoneticPr fontId="2" type="noConversion"/>
  </si>
  <si>
    <t>관련펀드</t>
    <phoneticPr fontId="2" type="noConversion"/>
  </si>
  <si>
    <t>Fund O호</t>
    <phoneticPr fontId="2" type="noConversion"/>
  </si>
  <si>
    <t>성과보수 지급액(원)</t>
    <phoneticPr fontId="2" type="noConversion"/>
  </si>
  <si>
    <t>퇴사</t>
    <phoneticPr fontId="2" type="noConversion"/>
  </si>
  <si>
    <t>홍길동</t>
    <phoneticPr fontId="2" type="noConversion"/>
  </si>
  <si>
    <t>운용인력
유지율</t>
    <phoneticPr fontId="2" type="noConversion"/>
  </si>
  <si>
    <t>운용사AAA</t>
    <phoneticPr fontId="2" type="noConversion"/>
  </si>
  <si>
    <t>계</t>
    <phoneticPr fontId="2" type="noConversion"/>
  </si>
  <si>
    <r>
      <t xml:space="preserve">운용사의 출자비율은 </t>
    </r>
    <r>
      <rPr>
        <b/>
        <sz val="10"/>
        <rFont val="돋움"/>
        <family val="3"/>
        <charset val="129"/>
      </rPr>
      <t>계열사, 특수관계인 및 소속 운용인력의 출자를 포함</t>
    </r>
    <r>
      <rPr>
        <sz val="10"/>
        <rFont val="돋움"/>
        <family val="3"/>
        <charset val="129"/>
      </rPr>
      <t>함</t>
    </r>
    <phoneticPr fontId="2" type="noConversion"/>
  </si>
  <si>
    <t>III.1.운용조직 요약' sheet에 핵심운용인력으로 기재된 경우에만 구분에 "핵심운용인력"으로 기재</t>
    <phoneticPr fontId="2" type="noConversion"/>
  </si>
  <si>
    <t xml:space="preserve">"계열사/특수관계인"은 투자확약서(LOC) 또는 이에 준하는 문서가 있는 경우에만 기재 </t>
    <phoneticPr fontId="2" type="noConversion"/>
  </si>
  <si>
    <t>공동운용사(Co-GP) 여부("Y","N")를 기재하고, "Y"일 경우 괄호에 해당 Co-GP명을 모두 기재</t>
    <phoneticPr fontId="2" type="noConversion"/>
  </si>
  <si>
    <r>
      <t xml:space="preserve"> (</t>
    </r>
    <r>
      <rPr>
        <b/>
        <sz val="10"/>
        <rFont val="돋움"/>
        <family val="3"/>
        <charset val="129"/>
      </rPr>
      <t>A,B로 표시된 경력은 반드시 제출한 경력증빙서류로 확인되어야 하며</t>
    </r>
    <r>
      <rPr>
        <sz val="10"/>
        <rFont val="돋움"/>
        <family val="3"/>
        <charset val="129"/>
      </rPr>
      <t>, 증빙으로 확인되지 않거나 평가자가 불인정할 경우, 선정 과정에서 N 처리 될 수 있음)</t>
    </r>
    <phoneticPr fontId="2" type="noConversion"/>
  </si>
  <si>
    <t>"청산시(or 제안서 기준일)까지 유지된 key man"에는 펀드 설립시의 key man 중 청산시(or 제안서 기준일)까지 유지된 인력을 기재</t>
    <phoneticPr fontId="2" type="noConversion"/>
  </si>
  <si>
    <t>"펀드 설립시 key man"은 정관, 규약 및 이와 유사한 성격의 계약에서 용어를 불문하고 key man으로 등록된 펀드 운용인력을 기재</t>
    <phoneticPr fontId="2" type="noConversion"/>
  </si>
  <si>
    <r>
      <t>‘청산중인 펀드’ 및 ‘최초 만기대비 연장된 펀드’의 경우, 청산일에</t>
    </r>
    <r>
      <rPr>
        <b/>
        <sz val="10"/>
        <rFont val="돋움"/>
        <family val="3"/>
        <charset val="129"/>
      </rPr>
      <t xml:space="preserve"> “청산중”, “만기연장”</t>
    </r>
    <r>
      <rPr>
        <sz val="10"/>
        <rFont val="돋움"/>
        <family val="3"/>
        <charset val="129"/>
      </rPr>
      <t>으로 입력</t>
    </r>
    <phoneticPr fontId="2" type="noConversion"/>
  </si>
  <si>
    <r>
      <t>약정금액 : 출자이행을 확약한 금액, 납입금액·분배금액 : 실제 펀드에 납입한 금액과 펀드에서 분배한 금액</t>
    </r>
    <r>
      <rPr>
        <b/>
        <sz val="10"/>
        <rFont val="돋움"/>
        <family val="3"/>
        <charset val="129"/>
      </rPr>
      <t>(미회수 자산이 있는 경우, 공정가치 평가가 반영된 펀드 순자산가액(NAV)을 분배금액으로 함)</t>
    </r>
    <phoneticPr fontId="2" type="noConversion"/>
  </si>
  <si>
    <t>‘청산중인 펀드’ 및 ‘최초 만기대비 연장된 펀드’의 경우, 청산일에 “청산중”, “만기연장”으로 입력</t>
    <phoneticPr fontId="2" type="noConversion"/>
  </si>
  <si>
    <r>
      <t xml:space="preserve">회수금은 현금 기준의 원금+총이익 (투자이익, 기타이익 등)을 기재하며, </t>
    </r>
    <r>
      <rPr>
        <b/>
        <sz val="10"/>
        <rFont val="돋움"/>
        <family val="3"/>
        <charset val="129"/>
      </rPr>
      <t>미회수 투자자산은 미회수원금 및 직전 반기말 기준의 미회수 가치를 기재</t>
    </r>
    <phoneticPr fontId="2" type="noConversion"/>
  </si>
  <si>
    <r>
      <rPr>
        <b/>
        <sz val="10"/>
        <rFont val="돋움"/>
        <family val="3"/>
        <charset val="129"/>
      </rPr>
      <t>벤처, 기업구조조정투자 및 사모투자 등 기타대체투자 분야 운용관련 재직경력(A)</t>
    </r>
    <r>
      <rPr>
        <sz val="10"/>
        <rFont val="돋움"/>
        <family val="3"/>
        <charset val="129"/>
      </rPr>
      <t xml:space="preserve">과 </t>
    </r>
    <r>
      <rPr>
        <b/>
        <sz val="10"/>
        <rFont val="돋움"/>
        <family val="3"/>
        <charset val="129"/>
      </rPr>
      <t/>
    </r>
    <phoneticPr fontId="2" type="noConversion"/>
  </si>
  <si>
    <r>
      <rPr>
        <b/>
        <sz val="10"/>
        <rFont val="돋움"/>
        <family val="3"/>
        <charset val="129"/>
      </rPr>
      <t xml:space="preserve">기타 금융기관 및 유관분야(회계법인, 컨설팅, 전략적 투자자, 투자 섹터 관련 산업분야 등) 재직경력(B) </t>
    </r>
    <r>
      <rPr>
        <sz val="10"/>
        <rFont val="돋움"/>
        <family val="3"/>
        <charset val="129"/>
      </rPr>
      <t xml:space="preserve">기재 </t>
    </r>
    <phoneticPr fontId="2" type="noConversion"/>
  </si>
  <si>
    <r>
      <t xml:space="preserve">회수금은 현금 기준의 원금+총이익 (투자이익, 기타이익 등)을 기재하며, </t>
    </r>
    <r>
      <rPr>
        <b/>
        <sz val="10"/>
        <rFont val="돋움"/>
        <family val="3"/>
        <charset val="129"/>
      </rPr>
      <t>미회수 투자자산은 미회수원금 및 직전 반기말 기준의 공정가치(제출한 “공정가치 평가보고서”상 개별 투자자산의 평가 금액)를 기재</t>
    </r>
    <phoneticPr fontId="2" type="noConversion"/>
  </si>
  <si>
    <t>공정가치(c)</t>
    <phoneticPr fontId="2" type="noConversion"/>
  </si>
  <si>
    <r>
      <rPr>
        <sz val="10"/>
        <rFont val="돋움"/>
        <family val="3"/>
        <charset val="129"/>
      </rPr>
      <t>Ⅱ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운용성과</t>
    </r>
    <r>
      <rPr>
        <sz val="10"/>
        <rFont val="Arial"/>
        <family val="2"/>
      </rPr>
      <t xml:space="preserve"> 2. </t>
    </r>
    <r>
      <rPr>
        <sz val="10"/>
        <rFont val="돋움"/>
        <family val="3"/>
        <charset val="129"/>
      </rPr>
      <t>투자현황</t>
    </r>
    <r>
      <rPr>
        <sz val="10"/>
        <rFont val="Arial"/>
        <family val="2"/>
      </rPr>
      <t xml:space="preserve"> 2.1 </t>
    </r>
    <r>
      <rPr>
        <sz val="10"/>
        <rFont val="돋움"/>
        <family val="3"/>
        <charset val="129"/>
      </rPr>
      <t>펀드계정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○청산펀드</t>
    </r>
    <phoneticPr fontId="2" type="noConversion"/>
  </si>
  <si>
    <r>
      <rPr>
        <sz val="10"/>
        <rFont val="돋움"/>
        <family val="3"/>
        <charset val="129"/>
      </rPr>
      <t>Ⅱ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운용성과</t>
    </r>
    <r>
      <rPr>
        <sz val="10"/>
        <rFont val="Arial"/>
        <family val="2"/>
      </rPr>
      <t xml:space="preserve"> 2. </t>
    </r>
    <r>
      <rPr>
        <sz val="10"/>
        <rFont val="돋움"/>
        <family val="3"/>
        <charset val="129"/>
      </rPr>
      <t>투자현황</t>
    </r>
    <r>
      <rPr>
        <sz val="10"/>
        <rFont val="Arial"/>
        <family val="2"/>
      </rPr>
      <t xml:space="preserve"> 2.1 </t>
    </r>
    <r>
      <rPr>
        <sz val="10"/>
        <rFont val="돋움"/>
        <family val="3"/>
        <charset val="129"/>
      </rPr>
      <t>펀드계정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○운용중펀드</t>
    </r>
    <phoneticPr fontId="2" type="noConversion"/>
  </si>
  <si>
    <r>
      <rPr>
        <sz val="10"/>
        <rFont val="돋움"/>
        <family val="3"/>
        <charset val="129"/>
      </rPr>
      <t>Ⅱ</t>
    </r>
    <r>
      <rPr>
        <sz val="10"/>
        <rFont val="Arial"/>
        <family val="2"/>
      </rPr>
      <t xml:space="preserve">. </t>
    </r>
    <r>
      <rPr>
        <sz val="10"/>
        <rFont val="돋움"/>
        <family val="3"/>
        <charset val="129"/>
      </rPr>
      <t>운용성과</t>
    </r>
    <r>
      <rPr>
        <sz val="10"/>
        <rFont val="Arial"/>
        <family val="2"/>
      </rPr>
      <t xml:space="preserve"> 2. </t>
    </r>
    <r>
      <rPr>
        <sz val="10"/>
        <rFont val="돋움"/>
        <family val="3"/>
        <charset val="129"/>
      </rPr>
      <t>투자현황</t>
    </r>
    <r>
      <rPr>
        <sz val="10"/>
        <rFont val="Arial"/>
        <family val="2"/>
      </rPr>
      <t xml:space="preserve"> 2.1 </t>
    </r>
    <r>
      <rPr>
        <sz val="10"/>
        <rFont val="돋움"/>
        <family val="3"/>
        <charset val="129"/>
      </rPr>
      <t>펀드계정</t>
    </r>
    <r>
      <rPr>
        <sz val="10"/>
        <rFont val="Arial"/>
        <family val="2"/>
      </rPr>
      <t xml:space="preserve"> - </t>
    </r>
    <r>
      <rPr>
        <sz val="10"/>
        <rFont val="돋움"/>
        <family val="3"/>
        <charset val="129"/>
      </rPr>
      <t>○연도별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펀드계정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투자내역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집계</t>
    </r>
    <phoneticPr fontId="2" type="noConversion"/>
  </si>
  <si>
    <r>
      <t xml:space="preserve">RFP(HWP </t>
    </r>
    <r>
      <rPr>
        <b/>
        <u/>
        <sz val="10"/>
        <rFont val="돋움"/>
        <family val="3"/>
        <charset val="129"/>
      </rPr>
      <t>제안서</t>
    </r>
    <r>
      <rPr>
        <b/>
        <u/>
        <sz val="10"/>
        <rFont val="Arial"/>
        <family val="2"/>
      </rPr>
      <t>)</t>
    </r>
    <r>
      <rPr>
        <b/>
        <u/>
        <sz val="10"/>
        <rFont val="돋움"/>
        <family val="3"/>
        <charset val="129"/>
      </rPr>
      <t>내</t>
    </r>
    <r>
      <rPr>
        <b/>
        <u/>
        <sz val="10"/>
        <rFont val="Arial"/>
        <family val="2"/>
      </rPr>
      <t xml:space="preserve"> </t>
    </r>
    <r>
      <rPr>
        <b/>
        <u/>
        <sz val="10"/>
        <rFont val="돋움"/>
        <family val="3"/>
        <charset val="129"/>
      </rPr>
      <t>연관 Section</t>
    </r>
    <phoneticPr fontId="2" type="noConversion"/>
  </si>
  <si>
    <t>2015년</t>
    <phoneticPr fontId="2" type="noConversion"/>
  </si>
  <si>
    <t>10,000주*100,000원(KOSDAQ, 2015.12월말 종가)</t>
    <phoneticPr fontId="2" type="noConversion"/>
  </si>
  <si>
    <t>10,000주*100,000원(KOSPI, 2015.12월말 종가)</t>
    <phoneticPr fontId="2" type="noConversion"/>
  </si>
  <si>
    <t>2015.12월말 공정가치</t>
    <phoneticPr fontId="2" type="noConversion"/>
  </si>
  <si>
    <t>10,000주*100,000원(KOSDAQ, 2015.12월말 종가)</t>
    <phoneticPr fontId="2" type="noConversion"/>
  </si>
  <si>
    <t>10,000주*100,000원(KOSPI, 2015.12월말 종가)</t>
    <phoneticPr fontId="2" type="noConversion"/>
  </si>
  <si>
    <t>2015.12월말 공정가치</t>
    <phoneticPr fontId="2" type="noConversion"/>
  </si>
  <si>
    <t xml:space="preserve"> (개정 전 자본시장과 금융투자업에 관한 법률에 의한 ‘사모투자전문회사’와 관련된 실적은 경영참여형 사모집합투자기구의 실적으로 인정함)</t>
    <phoneticPr fontId="2" type="noConversion"/>
  </si>
  <si>
    <t xml:space="preserve"> (개정 전 자본시장과 금융투자업에 관한 법률에 의한 ‘사모투자전문회사’와 관련된 실적은 경영참여형 사모집합투자기구의 실적으로 인정함)</t>
    <phoneticPr fontId="2" type="noConversion"/>
  </si>
  <si>
    <t>1기(예시)
(YY-MM-DD~YY-MM-DD)</t>
    <phoneticPr fontId="2" type="noConversion"/>
  </si>
  <si>
    <t>2기(예시)
(YY-MM-DD~YY-MM-DD)</t>
    <phoneticPr fontId="2" type="noConversion"/>
  </si>
  <si>
    <t>3기(예시)
(YY-MM-DD~YY-MM-DD)</t>
    <phoneticPr fontId="2" type="noConversion"/>
  </si>
  <si>
    <t>※  최근 3개 결산연도 기준으로 작성(가장 최근연도 실적을 E열에 작성하며, 각 결산연도의 시작일과 종료일을 입력)</t>
    <phoneticPr fontId="2" type="noConversion"/>
  </si>
  <si>
    <t>청산완료 시점이 제안서 제출일 기준 10년 이상 경과한 펀드 제외</t>
    <phoneticPr fontId="2" type="noConversion"/>
  </si>
  <si>
    <r>
      <t xml:space="preserve"> 'II.1.(1)청산펀드 현황'Sheet 및 'II.2.(1)운용중펀드 현황'Sheet 중 </t>
    </r>
    <r>
      <rPr>
        <b/>
        <sz val="10"/>
        <color theme="1"/>
        <rFont val="돋움"/>
        <family val="3"/>
        <charset val="129"/>
      </rPr>
      <t>청산펀드 전체(청산중 펀드 및 만기연장 펀드 포함하되, 청산완료 시점이 제안서 제출일까지 10년 이상 경과한 펀드 제외)</t>
    </r>
    <r>
      <rPr>
        <sz val="10"/>
        <color theme="1"/>
        <rFont val="돋움"/>
        <family val="3"/>
        <charset val="129"/>
      </rPr>
      <t/>
    </r>
    <phoneticPr fontId="2" type="noConversion"/>
  </si>
  <si>
    <t>와 펀드 설립 이후 제안서 기준일까지 3년 이상 경과한 운용중펀드만 기재</t>
  </si>
  <si>
    <t>해당연도 회수원금 : 해당연도에 회수된 투자자산의 투자 원금만 입력</t>
    <phoneticPr fontId="2" type="noConversion"/>
  </si>
  <si>
    <t>해당연도 회수금액 : 해당연도에 회수된 투자자산의 투자 원금과 수익을 입력</t>
    <phoneticPr fontId="2" type="noConversion"/>
  </si>
  <si>
    <t>(투자 원금 기준, 당년도 미회수 투자잔액 = 전년도 회수 투자잔액 + 해당연도투자금액 - 해당연도회수원금)</t>
  </si>
  <si>
    <t>미회수 투자잔액 : 각 연도 말 펀드 계정 전체 미회수 투자 원금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</si>
</sst>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.0_);\(#,##0.0\)"/>
    <numFmt numFmtId="177" formatCode="0.0%_);\(0.0%\)"/>
    <numFmt numFmtId="178" formatCode="#,##0.0\ \x_);\(#,##0.0\ \x\)"/>
    <numFmt numFmtId="179" formatCode="_ * #,##0.0_);_ * \(#,##0.0\)"/>
    <numFmt numFmtId="180" formatCode="#,##0_);\(#,##0\)"/>
    <numFmt numFmtId="181" formatCode="_-* #,##0.0_-;\-* #,##0.0_-;_-* &quot;-&quot;_-;_-@_-"/>
    <numFmt numFmtId="182" formatCode="#,##0.00_ "/>
    <numFmt numFmtId="183" formatCode="_-* #,##0.00_-;\-* #,##0.00_-;_-* &quot;-&quot;_-;_-@_-"/>
    <numFmt numFmtId="184" formatCode="0.00%_);\(0.00%\)"/>
  </numFmts>
  <fonts count="55" x14ac:knownFonts="1">
    <font>
      <sz val="10"/>
      <name val="Arial"/>
      <family val="2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굴림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u/>
      <sz val="10"/>
      <name val="돋움"/>
      <family val="3"/>
      <charset val="129"/>
    </font>
    <font>
      <b/>
      <u/>
      <sz val="10"/>
      <name val="Arial"/>
      <family val="2"/>
    </font>
    <font>
      <sz val="10"/>
      <color indexed="8"/>
      <name val="돋움"/>
      <family val="3"/>
      <charset val="129"/>
    </font>
    <font>
      <b/>
      <sz val="10"/>
      <color indexed="12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10"/>
      <name val="돋움"/>
      <family val="3"/>
      <charset val="129"/>
    </font>
    <font>
      <sz val="10"/>
      <color indexed="10"/>
      <name val="돋움"/>
      <family val="3"/>
      <charset val="129"/>
    </font>
    <font>
      <sz val="10"/>
      <color rgb="FF000000"/>
      <name val="돋움"/>
      <family val="3"/>
      <charset val="129"/>
    </font>
    <font>
      <b/>
      <u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9"/>
      <name val="돋움"/>
      <family val="3"/>
      <charset val="129"/>
    </font>
    <font>
      <b/>
      <u/>
      <sz val="9"/>
      <color theme="1"/>
      <name val="돋움"/>
      <family val="3"/>
      <charset val="129"/>
    </font>
    <font>
      <sz val="9"/>
      <color indexed="8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name val="돋움"/>
      <family val="3"/>
      <charset val="129"/>
    </font>
    <font>
      <b/>
      <u/>
      <sz val="9"/>
      <color indexed="8"/>
      <name val="돋움"/>
      <family val="3"/>
      <charset val="129"/>
    </font>
    <font>
      <b/>
      <sz val="9"/>
      <color indexed="62"/>
      <name val="돋움"/>
      <family val="3"/>
      <charset val="129"/>
    </font>
    <font>
      <b/>
      <sz val="9"/>
      <color indexed="10"/>
      <name val="돋움"/>
      <family val="3"/>
      <charset val="129"/>
    </font>
    <font>
      <sz val="10"/>
      <color rgb="FFFF0000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color rgb="FF0070C0"/>
      <name val="돋움"/>
      <family val="3"/>
      <charset val="129"/>
    </font>
    <font>
      <sz val="10"/>
      <color theme="0" tint="-0.249977111117893"/>
      <name val="돋움"/>
      <family val="3"/>
      <charset val="129"/>
    </font>
    <font>
      <sz val="9"/>
      <color theme="0" tint="-0.249977111117893"/>
      <name val="돋움"/>
      <family val="3"/>
      <charset val="129"/>
    </font>
    <font>
      <b/>
      <sz val="9"/>
      <color indexed="8"/>
      <name val="돋움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6">
    <xf numFmtId="176" fontId="0" fillId="0" borderId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4" fillId="0" borderId="0" applyBorder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0" borderId="9" applyNumberFormat="0" applyAlignment="0" applyProtection="0">
      <alignment vertical="center"/>
    </xf>
    <xf numFmtId="176" fontId="9" fillId="0" borderId="0">
      <alignment vertical="center"/>
    </xf>
    <xf numFmtId="0" fontId="1" fillId="0" borderId="0">
      <alignment vertical="center"/>
    </xf>
    <xf numFmtId="176" fontId="3" fillId="0" borderId="0" applyNumberFormat="0" applyFill="0" applyBorder="0" applyAlignment="0" applyProtection="0">
      <alignment vertical="center"/>
    </xf>
    <xf numFmtId="15" fontId="1" fillId="0" borderId="0" applyFont="0" applyFill="0" applyBorder="0" applyAlignment="0" applyProtection="0">
      <alignment vertical="center"/>
    </xf>
    <xf numFmtId="177" fontId="3" fillId="24" borderId="10" applyNumberFormat="0" applyAlignment="0" applyProtection="0">
      <alignment vertical="center"/>
    </xf>
    <xf numFmtId="176" fontId="1" fillId="0" borderId="0">
      <alignment vertical="center"/>
    </xf>
    <xf numFmtId="178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</cellStyleXfs>
  <cellXfs count="269">
    <xf numFmtId="176" fontId="0" fillId="0" borderId="0" xfId="0">
      <alignment vertical="center"/>
    </xf>
    <xf numFmtId="176" fontId="9" fillId="0" borderId="0" xfId="0" applyFont="1">
      <alignment vertical="center"/>
    </xf>
    <xf numFmtId="176" fontId="7" fillId="0" borderId="0" xfId="0" applyFont="1">
      <alignment vertical="center"/>
    </xf>
    <xf numFmtId="176" fontId="28" fillId="0" borderId="0" xfId="0" applyFont="1">
      <alignment vertical="center"/>
    </xf>
    <xf numFmtId="176" fontId="7" fillId="0" borderId="0" xfId="0" quotePrefix="1" applyFont="1">
      <alignment vertical="center"/>
    </xf>
    <xf numFmtId="176" fontId="31" fillId="0" borderId="0" xfId="0" applyFont="1">
      <alignment vertical="center"/>
    </xf>
    <xf numFmtId="176" fontId="8" fillId="0" borderId="14" xfId="0" applyFont="1" applyFill="1" applyBorder="1">
      <alignment vertical="center"/>
    </xf>
    <xf numFmtId="176" fontId="30" fillId="27" borderId="16" xfId="0" applyFont="1" applyFill="1" applyBorder="1">
      <alignment vertical="center"/>
    </xf>
    <xf numFmtId="176" fontId="30" fillId="28" borderId="16" xfId="0" applyFont="1" applyFill="1" applyBorder="1">
      <alignment vertical="center"/>
    </xf>
    <xf numFmtId="180" fontId="7" fillId="0" borderId="0" xfId="0" applyNumberFormat="1" applyFont="1">
      <alignment vertical="center"/>
    </xf>
    <xf numFmtId="180" fontId="33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176" fontId="27" fillId="0" borderId="0" xfId="0" applyFont="1">
      <alignment vertical="center"/>
    </xf>
    <xf numFmtId="176" fontId="7" fillId="0" borderId="0" xfId="0" applyFont="1" applyFill="1">
      <alignment vertical="center"/>
    </xf>
    <xf numFmtId="176" fontId="7" fillId="0" borderId="0" xfId="0" applyFont="1" applyAlignment="1">
      <alignment horizontal="right" vertical="center"/>
    </xf>
    <xf numFmtId="176" fontId="8" fillId="0" borderId="17" xfId="0" applyFont="1" applyBorder="1">
      <alignment vertical="center"/>
    </xf>
    <xf numFmtId="176" fontId="7" fillId="0" borderId="12" xfId="0" applyFont="1" applyBorder="1">
      <alignment vertical="center"/>
    </xf>
    <xf numFmtId="176" fontId="7" fillId="0" borderId="18" xfId="0" applyFont="1" applyBorder="1">
      <alignment vertical="center"/>
    </xf>
    <xf numFmtId="176" fontId="7" fillId="0" borderId="19" xfId="0" applyFont="1" applyBorder="1">
      <alignment vertical="center"/>
    </xf>
    <xf numFmtId="176" fontId="7" fillId="0" borderId="0" xfId="0" applyFont="1" applyBorder="1">
      <alignment vertical="center"/>
    </xf>
    <xf numFmtId="176" fontId="7" fillId="0" borderId="20" xfId="0" applyFont="1" applyBorder="1">
      <alignment vertical="center"/>
    </xf>
    <xf numFmtId="176" fontId="34" fillId="0" borderId="19" xfId="0" applyFont="1" applyBorder="1" applyAlignment="1">
      <alignment horizontal="left" vertical="center" readingOrder="1"/>
    </xf>
    <xf numFmtId="176" fontId="7" fillId="0" borderId="13" xfId="0" applyFont="1" applyBorder="1">
      <alignment vertical="center"/>
    </xf>
    <xf numFmtId="176" fontId="7" fillId="0" borderId="22" xfId="0" applyFont="1" applyBorder="1">
      <alignment vertical="center"/>
    </xf>
    <xf numFmtId="176" fontId="35" fillId="0" borderId="0" xfId="0" applyFont="1">
      <alignment vertical="center"/>
    </xf>
    <xf numFmtId="176" fontId="36" fillId="0" borderId="0" xfId="0" applyFont="1">
      <alignment vertical="center"/>
    </xf>
    <xf numFmtId="176" fontId="36" fillId="0" borderId="0" xfId="0" applyFont="1" applyAlignment="1">
      <alignment horizontal="right" vertical="center"/>
    </xf>
    <xf numFmtId="176" fontId="36" fillId="27" borderId="0" xfId="0" applyFont="1" applyFill="1" applyBorder="1" applyAlignment="1">
      <alignment horizontal="justify" vertical="center" wrapText="1"/>
    </xf>
    <xf numFmtId="176" fontId="36" fillId="27" borderId="0" xfId="0" applyFont="1" applyFill="1" applyBorder="1" applyAlignment="1">
      <alignment vertical="center" wrapText="1"/>
    </xf>
    <xf numFmtId="14" fontId="36" fillId="27" borderId="0" xfId="0" applyNumberFormat="1" applyFont="1" applyFill="1" applyBorder="1" applyAlignment="1">
      <alignment horizontal="right" vertical="center" wrapText="1"/>
    </xf>
    <xf numFmtId="176" fontId="36" fillId="28" borderId="0" xfId="0" applyFont="1" applyFill="1" applyBorder="1" applyAlignment="1">
      <alignment horizontal="right" vertical="center" wrapText="1"/>
    </xf>
    <xf numFmtId="183" fontId="36" fillId="28" borderId="0" xfId="33" applyNumberFormat="1" applyFont="1" applyFill="1" applyBorder="1" applyAlignment="1">
      <alignment horizontal="right" vertical="center" wrapText="1"/>
    </xf>
    <xf numFmtId="177" fontId="36" fillId="28" borderId="0" xfId="53" applyFont="1" applyFill="1" applyBorder="1" applyAlignment="1">
      <alignment horizontal="right" vertical="center" wrapText="1"/>
    </xf>
    <xf numFmtId="176" fontId="36" fillId="27" borderId="0" xfId="0" applyFont="1" applyFill="1" applyBorder="1" applyAlignment="1">
      <alignment horizontal="right" vertical="center" wrapText="1"/>
    </xf>
    <xf numFmtId="176" fontId="36" fillId="0" borderId="0" xfId="0" applyFont="1" applyFill="1" applyBorder="1" applyAlignment="1">
      <alignment horizontal="justify" vertical="center" wrapText="1"/>
    </xf>
    <xf numFmtId="176" fontId="36" fillId="0" borderId="0" xfId="0" applyFont="1" applyFill="1" applyBorder="1" applyAlignment="1">
      <alignment vertical="center" wrapText="1"/>
    </xf>
    <xf numFmtId="183" fontId="36" fillId="0" borderId="0" xfId="33" applyNumberFormat="1" applyFont="1" applyFill="1" applyBorder="1" applyAlignment="1">
      <alignment horizontal="justify" vertical="center" wrapText="1"/>
    </xf>
    <xf numFmtId="177" fontId="36" fillId="0" borderId="0" xfId="53" applyFont="1" applyFill="1" applyBorder="1" applyAlignment="1">
      <alignment horizontal="justify" vertical="center" wrapText="1"/>
    </xf>
    <xf numFmtId="176" fontId="37" fillId="25" borderId="11" xfId="0" applyFont="1" applyFill="1" applyBorder="1" applyAlignment="1">
      <alignment horizontal="center" vertical="center" wrapText="1"/>
    </xf>
    <xf numFmtId="176" fontId="37" fillId="25" borderId="11" xfId="0" applyFont="1" applyFill="1" applyBorder="1" applyAlignment="1">
      <alignment vertical="center" wrapText="1"/>
    </xf>
    <xf numFmtId="176" fontId="37" fillId="25" borderId="11" xfId="0" applyFont="1" applyFill="1" applyBorder="1" applyAlignment="1">
      <alignment horizontal="justify" vertical="center" wrapText="1"/>
    </xf>
    <xf numFmtId="183" fontId="37" fillId="25" borderId="15" xfId="33" applyNumberFormat="1" applyFont="1" applyFill="1" applyBorder="1" applyAlignment="1">
      <alignment vertical="center" wrapText="1"/>
    </xf>
    <xf numFmtId="177" fontId="37" fillId="25" borderId="15" xfId="53" applyFont="1" applyFill="1" applyBorder="1" applyAlignment="1">
      <alignment horizontal="right" vertical="center" wrapText="1"/>
    </xf>
    <xf numFmtId="176" fontId="36" fillId="0" borderId="13" xfId="0" applyFont="1" applyBorder="1" applyAlignment="1">
      <alignment horizontal="center" vertical="center"/>
    </xf>
    <xf numFmtId="176" fontId="37" fillId="0" borderId="0" xfId="0" applyFont="1">
      <alignment vertical="center"/>
    </xf>
    <xf numFmtId="176" fontId="37" fillId="0" borderId="10" xfId="0" applyFont="1" applyBorder="1" applyAlignment="1">
      <alignment horizontal="center" vertical="center" wrapText="1"/>
    </xf>
    <xf numFmtId="176" fontId="37" fillId="28" borderId="10" xfId="0" applyFont="1" applyFill="1" applyBorder="1" applyAlignment="1">
      <alignment horizontal="center" vertical="center" wrapText="1"/>
    </xf>
    <xf numFmtId="182" fontId="37" fillId="25" borderId="10" xfId="33" applyNumberFormat="1" applyFont="1" applyFill="1" applyBorder="1" applyAlignment="1">
      <alignment horizontal="center" vertical="center" wrapText="1"/>
    </xf>
    <xf numFmtId="177" fontId="37" fillId="25" borderId="10" xfId="29" applyNumberFormat="1" applyFont="1" applyFill="1" applyBorder="1" applyAlignment="1">
      <alignment horizontal="center" vertical="center" wrapText="1"/>
    </xf>
    <xf numFmtId="176" fontId="36" fillId="0" borderId="0" xfId="0" applyFont="1" applyFill="1">
      <alignment vertical="center"/>
    </xf>
    <xf numFmtId="176" fontId="36" fillId="27" borderId="10" xfId="47" applyFont="1" applyFill="1" applyBorder="1" applyAlignment="1">
      <alignment horizontal="center" vertical="center" wrapText="1"/>
    </xf>
    <xf numFmtId="14" fontId="36" fillId="27" borderId="10" xfId="0" applyNumberFormat="1" applyFont="1" applyFill="1" applyBorder="1" applyAlignment="1">
      <alignment horizontal="center" vertical="center" wrapText="1"/>
    </xf>
    <xf numFmtId="176" fontId="36" fillId="27" borderId="10" xfId="47" applyNumberFormat="1" applyFont="1" applyFill="1" applyBorder="1" applyAlignment="1">
      <alignment horizontal="center" vertical="center" wrapText="1"/>
    </xf>
    <xf numFmtId="176" fontId="36" fillId="28" borderId="10" xfId="0" applyNumberFormat="1" applyFont="1" applyFill="1" applyBorder="1" applyAlignment="1">
      <alignment horizontal="center" vertical="center" wrapText="1"/>
    </xf>
    <xf numFmtId="182" fontId="36" fillId="25" borderId="10" xfId="33" applyNumberFormat="1" applyFont="1" applyFill="1" applyBorder="1" applyAlignment="1">
      <alignment horizontal="center" vertical="center" wrapText="1"/>
    </xf>
    <xf numFmtId="177" fontId="36" fillId="25" borderId="10" xfId="29" applyFont="1" applyFill="1" applyBorder="1" applyAlignment="1">
      <alignment horizontal="center" vertical="center" wrapText="1"/>
    </xf>
    <xf numFmtId="14" fontId="36" fillId="27" borderId="0" xfId="0" applyNumberFormat="1" applyFont="1" applyFill="1" applyBorder="1" applyAlignment="1">
      <alignment horizontal="center" vertical="center" wrapText="1"/>
    </xf>
    <xf numFmtId="176" fontId="7" fillId="0" borderId="0" xfId="0" applyFont="1" applyFill="1" applyBorder="1">
      <alignment vertical="center"/>
    </xf>
    <xf numFmtId="176" fontId="30" fillId="0" borderId="0" xfId="0" applyFont="1" applyFill="1" applyBorder="1">
      <alignment vertical="center"/>
    </xf>
    <xf numFmtId="180" fontId="7" fillId="0" borderId="0" xfId="0" applyNumberFormat="1" applyFont="1" applyAlignment="1">
      <alignment horizontal="center" vertical="center"/>
    </xf>
    <xf numFmtId="176" fontId="7" fillId="0" borderId="0" xfId="0" applyFont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76" fontId="7" fillId="0" borderId="0" xfId="0" applyFont="1" applyFill="1" applyAlignment="1">
      <alignment horizontal="center" vertical="center"/>
    </xf>
    <xf numFmtId="176" fontId="8" fillId="26" borderId="11" xfId="0" applyFont="1" applyFill="1" applyBorder="1" applyAlignment="1">
      <alignment horizontal="center" vertical="center" wrapText="1"/>
    </xf>
    <xf numFmtId="0" fontId="8" fillId="26" borderId="11" xfId="0" applyNumberFormat="1" applyFont="1" applyFill="1" applyBorder="1" applyAlignment="1">
      <alignment horizontal="center" vertical="center" wrapText="1"/>
    </xf>
    <xf numFmtId="176" fontId="29" fillId="0" borderId="0" xfId="0" applyFont="1" applyBorder="1" applyAlignment="1">
      <alignment horizontal="center" vertical="center" wrapText="1"/>
    </xf>
    <xf numFmtId="176" fontId="7" fillId="26" borderId="12" xfId="0" applyFont="1" applyFill="1" applyBorder="1" applyAlignment="1">
      <alignment horizontal="center" vertical="center" wrapText="1"/>
    </xf>
    <xf numFmtId="176" fontId="7" fillId="26" borderId="0" xfId="0" applyFont="1" applyFill="1" applyBorder="1" applyAlignment="1">
      <alignment horizontal="center" vertical="center" wrapText="1"/>
    </xf>
    <xf numFmtId="176" fontId="7" fillId="26" borderId="13" xfId="0" applyFont="1" applyFill="1" applyBorder="1" applyAlignment="1">
      <alignment horizontal="center" vertical="center" wrapText="1"/>
    </xf>
    <xf numFmtId="176" fontId="32" fillId="0" borderId="0" xfId="0" applyFont="1" applyAlignment="1">
      <alignment horizontal="left" vertical="center"/>
    </xf>
    <xf numFmtId="176" fontId="8" fillId="0" borderId="0" xfId="0" applyFont="1" applyAlignment="1">
      <alignment horizontal="left" vertical="center"/>
    </xf>
    <xf numFmtId="176" fontId="38" fillId="0" borderId="21" xfId="0" applyFont="1" applyBorder="1">
      <alignment vertical="center"/>
    </xf>
    <xf numFmtId="176" fontId="36" fillId="27" borderId="0" xfId="0" applyFont="1" applyFill="1" applyBorder="1" applyAlignment="1">
      <alignment horizontal="center" vertical="center" wrapText="1"/>
    </xf>
    <xf numFmtId="176" fontId="36" fillId="0" borderId="0" xfId="0" applyFont="1" applyFill="1" applyBorder="1" applyAlignment="1">
      <alignment horizontal="center" vertical="center" wrapText="1"/>
    </xf>
    <xf numFmtId="176" fontId="36" fillId="0" borderId="19" xfId="0" applyFont="1" applyBorder="1">
      <alignment vertical="center"/>
    </xf>
    <xf numFmtId="176" fontId="36" fillId="0" borderId="0" xfId="0" applyFont="1" applyBorder="1">
      <alignment vertical="center"/>
    </xf>
    <xf numFmtId="176" fontId="36" fillId="0" borderId="20" xfId="0" applyFont="1" applyBorder="1">
      <alignment vertical="center"/>
    </xf>
    <xf numFmtId="176" fontId="36" fillId="0" borderId="13" xfId="0" applyFont="1" applyBorder="1" applyAlignment="1">
      <alignment horizontal="right" vertical="center"/>
    </xf>
    <xf numFmtId="176" fontId="36" fillId="0" borderId="11" xfId="0" applyFont="1" applyBorder="1" applyAlignment="1">
      <alignment horizontal="right" vertical="center"/>
    </xf>
    <xf numFmtId="176" fontId="39" fillId="0" borderId="0" xfId="0" applyFont="1">
      <alignment vertical="center"/>
    </xf>
    <xf numFmtId="176" fontId="40" fillId="0" borderId="0" xfId="0" applyFont="1" applyAlignment="1">
      <alignment vertical="center"/>
    </xf>
    <xf numFmtId="176" fontId="41" fillId="0" borderId="0" xfId="0" applyFont="1" applyAlignment="1">
      <alignment vertical="center"/>
    </xf>
    <xf numFmtId="176" fontId="39" fillId="0" borderId="0" xfId="0" applyFont="1" applyAlignment="1">
      <alignment horizontal="right" vertical="center"/>
    </xf>
    <xf numFmtId="176" fontId="32" fillId="0" borderId="0" xfId="0" applyFont="1">
      <alignment vertical="center"/>
    </xf>
    <xf numFmtId="176" fontId="37" fillId="28" borderId="10" xfId="0" applyFont="1" applyFill="1" applyBorder="1" applyAlignment="1">
      <alignment horizontal="center" vertical="center"/>
    </xf>
    <xf numFmtId="14" fontId="37" fillId="28" borderId="10" xfId="0" applyNumberFormat="1" applyFont="1" applyFill="1" applyBorder="1" applyAlignment="1">
      <alignment horizontal="center" vertical="center"/>
    </xf>
    <xf numFmtId="176" fontId="32" fillId="0" borderId="0" xfId="0" quotePrefix="1" applyFont="1">
      <alignment vertical="center"/>
    </xf>
    <xf numFmtId="176" fontId="37" fillId="0" borderId="0" xfId="0" applyFont="1" applyFill="1" applyAlignment="1">
      <alignment horizontal="center" vertical="center"/>
    </xf>
    <xf numFmtId="176" fontId="36" fillId="0" borderId="0" xfId="0" applyFont="1" applyFill="1" applyAlignment="1">
      <alignment horizontal="right" vertical="center"/>
    </xf>
    <xf numFmtId="176" fontId="37" fillId="26" borderId="11" xfId="0" applyFont="1" applyFill="1" applyBorder="1" applyAlignment="1">
      <alignment horizontal="center" vertical="center"/>
    </xf>
    <xf numFmtId="176" fontId="37" fillId="26" borderId="11" xfId="0" applyFont="1" applyFill="1" applyBorder="1" applyAlignment="1">
      <alignment horizontal="center" vertical="center" wrapText="1"/>
    </xf>
    <xf numFmtId="176" fontId="36" fillId="27" borderId="0" xfId="0" applyFont="1" applyFill="1" applyBorder="1" applyAlignment="1">
      <alignment horizontal="center" vertical="center"/>
    </xf>
    <xf numFmtId="183" fontId="36" fillId="25" borderId="0" xfId="33" applyNumberFormat="1" applyFont="1" applyFill="1" applyBorder="1" applyAlignment="1">
      <alignment horizontal="center" vertical="center" wrapText="1"/>
    </xf>
    <xf numFmtId="181" fontId="36" fillId="27" borderId="0" xfId="33" applyNumberFormat="1" applyFont="1" applyFill="1" applyBorder="1" applyAlignment="1">
      <alignment horizontal="center" vertical="center" wrapText="1"/>
    </xf>
    <xf numFmtId="181" fontId="36" fillId="27" borderId="0" xfId="33" applyNumberFormat="1" applyFont="1" applyFill="1" applyBorder="1" applyAlignment="1">
      <alignment horizontal="center" vertical="center"/>
    </xf>
    <xf numFmtId="176" fontId="36" fillId="27" borderId="0" xfId="0" applyFont="1" applyFill="1">
      <alignment vertical="center"/>
    </xf>
    <xf numFmtId="181" fontId="36" fillId="27" borderId="0" xfId="33" applyNumberFormat="1" applyFont="1" applyFill="1">
      <alignment vertical="center"/>
    </xf>
    <xf numFmtId="176" fontId="36" fillId="27" borderId="13" xfId="0" applyFont="1" applyFill="1" applyBorder="1">
      <alignment vertical="center"/>
    </xf>
    <xf numFmtId="181" fontId="36" fillId="27" borderId="13" xfId="33" applyNumberFormat="1" applyFont="1" applyFill="1" applyBorder="1">
      <alignment vertical="center"/>
    </xf>
    <xf numFmtId="176" fontId="37" fillId="26" borderId="11" xfId="0" applyFont="1" applyFill="1" applyBorder="1">
      <alignment vertical="center"/>
    </xf>
    <xf numFmtId="183" fontId="37" fillId="26" borderId="11" xfId="33" applyNumberFormat="1" applyFont="1" applyFill="1" applyBorder="1">
      <alignment vertical="center"/>
    </xf>
    <xf numFmtId="181" fontId="37" fillId="26" borderId="11" xfId="33" applyNumberFormat="1" applyFont="1" applyFill="1" applyBorder="1">
      <alignment vertical="center"/>
    </xf>
    <xf numFmtId="176" fontId="7" fillId="0" borderId="11" xfId="0" applyFont="1" applyBorder="1" applyAlignment="1">
      <alignment horizontal="center" vertical="center"/>
    </xf>
    <xf numFmtId="176" fontId="7" fillId="0" borderId="11" xfId="0" applyFont="1" applyBorder="1">
      <alignment vertical="center"/>
    </xf>
    <xf numFmtId="176" fontId="35" fillId="0" borderId="0" xfId="0" applyFont="1" applyAlignment="1">
      <alignment vertical="center"/>
    </xf>
    <xf numFmtId="176" fontId="8" fillId="29" borderId="10" xfId="0" applyFont="1" applyFill="1" applyBorder="1" applyAlignment="1">
      <alignment horizontal="center" vertical="center"/>
    </xf>
    <xf numFmtId="176" fontId="8" fillId="26" borderId="12" xfId="0" applyFont="1" applyFill="1" applyBorder="1" applyAlignment="1">
      <alignment horizontal="center" vertical="center"/>
    </xf>
    <xf numFmtId="176" fontId="8" fillId="26" borderId="13" xfId="0" applyFont="1" applyFill="1" applyBorder="1" applyAlignment="1">
      <alignment horizontal="center" vertical="center"/>
    </xf>
    <xf numFmtId="176" fontId="8" fillId="26" borderId="13" xfId="0" applyFont="1" applyFill="1" applyBorder="1" applyAlignment="1">
      <alignment horizontal="center" vertical="center" wrapText="1"/>
    </xf>
    <xf numFmtId="176" fontId="36" fillId="27" borderId="0" xfId="47" applyFont="1" applyFill="1" applyBorder="1" applyAlignment="1">
      <alignment horizontal="center" vertical="center"/>
    </xf>
    <xf numFmtId="182" fontId="36" fillId="25" borderId="0" xfId="33" applyNumberFormat="1" applyFont="1" applyFill="1" applyBorder="1" applyAlignment="1">
      <alignment vertical="center" wrapText="1"/>
    </xf>
    <xf numFmtId="176" fontId="36" fillId="27" borderId="0" xfId="47" applyFont="1" applyFill="1" applyBorder="1" applyAlignment="1">
      <alignment horizontal="left" vertical="center"/>
    </xf>
    <xf numFmtId="176" fontId="36" fillId="27" borderId="0" xfId="47" applyFont="1" applyFill="1" applyBorder="1">
      <alignment vertical="center"/>
    </xf>
    <xf numFmtId="176" fontId="36" fillId="27" borderId="0" xfId="47" applyFont="1" applyFill="1" applyAlignment="1">
      <alignment horizontal="left" vertical="center"/>
    </xf>
    <xf numFmtId="176" fontId="36" fillId="27" borderId="0" xfId="47" applyFont="1" applyFill="1">
      <alignment vertical="center"/>
    </xf>
    <xf numFmtId="176" fontId="44" fillId="0" borderId="0" xfId="0" applyFont="1">
      <alignment vertical="center"/>
    </xf>
    <xf numFmtId="176" fontId="45" fillId="0" borderId="0" xfId="0" applyFont="1" applyAlignment="1">
      <alignment vertical="center"/>
    </xf>
    <xf numFmtId="176" fontId="44" fillId="26" borderId="11" xfId="0" applyFont="1" applyFill="1" applyBorder="1" applyAlignment="1">
      <alignment horizontal="center" vertical="center" wrapText="1"/>
    </xf>
    <xf numFmtId="176" fontId="46" fillId="0" borderId="0" xfId="0" applyFont="1">
      <alignment vertical="center"/>
    </xf>
    <xf numFmtId="176" fontId="44" fillId="26" borderId="11" xfId="52" applyFont="1" applyFill="1" applyBorder="1" applyAlignment="1">
      <alignment horizontal="right" vertical="center" wrapText="1"/>
    </xf>
    <xf numFmtId="176" fontId="8" fillId="26" borderId="11" xfId="0" applyFont="1" applyFill="1" applyBorder="1" applyAlignment="1">
      <alignment horizontal="center" vertical="center"/>
    </xf>
    <xf numFmtId="176" fontId="41" fillId="0" borderId="0" xfId="0" applyFont="1" applyFill="1" applyBorder="1" applyAlignment="1">
      <alignment horizontal="center" vertical="center" wrapText="1"/>
    </xf>
    <xf numFmtId="176" fontId="7" fillId="0" borderId="19" xfId="0" quotePrefix="1" applyFont="1" applyBorder="1">
      <alignment vertical="center"/>
    </xf>
    <xf numFmtId="176" fontId="7" fillId="27" borderId="0" xfId="47" applyFont="1" applyFill="1" applyAlignment="1">
      <alignment horizontal="center" vertical="center"/>
    </xf>
    <xf numFmtId="176" fontId="7" fillId="28" borderId="0" xfId="47" applyFont="1" applyFill="1">
      <alignment vertical="center"/>
    </xf>
    <xf numFmtId="180" fontId="7" fillId="0" borderId="0" xfId="0" applyNumberFormat="1" applyFont="1" applyFill="1">
      <alignment vertical="center"/>
    </xf>
    <xf numFmtId="176" fontId="7" fillId="0" borderId="13" xfId="47" applyFont="1" applyFill="1" applyBorder="1">
      <alignment vertical="center"/>
    </xf>
    <xf numFmtId="176" fontId="7" fillId="25" borderId="0" xfId="47" applyFont="1" applyFill="1">
      <alignment vertical="center"/>
    </xf>
    <xf numFmtId="0" fontId="7" fillId="0" borderId="0" xfId="46" applyFont="1" applyAlignment="1">
      <alignment horizontal="center" vertical="center"/>
    </xf>
    <xf numFmtId="0" fontId="7" fillId="0" borderId="0" xfId="46" applyFont="1" applyAlignment="1">
      <alignment horizontal="left" vertical="center"/>
    </xf>
    <xf numFmtId="0" fontId="8" fillId="30" borderId="14" xfId="46" applyFont="1" applyFill="1" applyBorder="1" applyAlignment="1">
      <alignment horizontal="center" vertical="center"/>
    </xf>
    <xf numFmtId="0" fontId="8" fillId="30" borderId="29" xfId="46" applyFont="1" applyFill="1" applyBorder="1" applyAlignment="1">
      <alignment horizontal="center" vertical="center" wrapText="1"/>
    </xf>
    <xf numFmtId="0" fontId="8" fillId="30" borderId="29" xfId="46" applyFont="1" applyFill="1" applyBorder="1" applyAlignment="1">
      <alignment horizontal="center" vertical="center"/>
    </xf>
    <xf numFmtId="0" fontId="8" fillId="30" borderId="16" xfId="46" applyFont="1" applyFill="1" applyBorder="1" applyAlignment="1">
      <alignment horizontal="center" vertical="center" wrapText="1"/>
    </xf>
    <xf numFmtId="0" fontId="7" fillId="0" borderId="25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/>
    </xf>
    <xf numFmtId="0" fontId="7" fillId="0" borderId="26" xfId="46" applyFont="1" applyBorder="1" applyAlignment="1">
      <alignment vertical="center"/>
    </xf>
    <xf numFmtId="0" fontId="7" fillId="0" borderId="27" xfId="46" applyFont="1" applyBorder="1" applyAlignment="1">
      <alignment horizontal="center" vertical="center"/>
    </xf>
    <xf numFmtId="0" fontId="7" fillId="0" borderId="31" xfId="46" applyFont="1" applyBorder="1" applyAlignment="1">
      <alignment horizontal="center" vertical="center"/>
    </xf>
    <xf numFmtId="0" fontId="7" fillId="0" borderId="28" xfId="46" applyFont="1" applyBorder="1" applyAlignment="1">
      <alignment vertical="center"/>
    </xf>
    <xf numFmtId="14" fontId="7" fillId="0" borderId="0" xfId="46" applyNumberFormat="1" applyFont="1" applyAlignment="1">
      <alignment horizontal="center" vertical="center"/>
    </xf>
    <xf numFmtId="181" fontId="7" fillId="0" borderId="0" xfId="33" applyNumberFormat="1" applyFont="1" applyAlignment="1">
      <alignment horizontal="center" vertical="center"/>
    </xf>
    <xf numFmtId="0" fontId="7" fillId="0" borderId="0" xfId="46" applyFont="1" applyBorder="1" applyAlignment="1">
      <alignment horizontal="left" vertical="center"/>
    </xf>
    <xf numFmtId="0" fontId="7" fillId="0" borderId="20" xfId="46" applyFont="1" applyBorder="1" applyAlignment="1">
      <alignment horizontal="center" vertical="center"/>
    </xf>
    <xf numFmtId="0" fontId="7" fillId="27" borderId="23" xfId="46" applyFont="1" applyFill="1" applyBorder="1" applyAlignment="1">
      <alignment horizontal="center" vertical="center"/>
    </xf>
    <xf numFmtId="0" fontId="7" fillId="27" borderId="30" xfId="46" applyFont="1" applyFill="1" applyBorder="1" applyAlignment="1">
      <alignment horizontal="center" vertical="center"/>
    </xf>
    <xf numFmtId="14" fontId="7" fillId="27" borderId="30" xfId="46" applyNumberFormat="1" applyFont="1" applyFill="1" applyBorder="1" applyAlignment="1">
      <alignment horizontal="center" vertical="center"/>
    </xf>
    <xf numFmtId="0" fontId="7" fillId="27" borderId="0" xfId="46" applyFont="1" applyFill="1" applyBorder="1" applyAlignment="1">
      <alignment horizontal="center" vertical="center"/>
    </xf>
    <xf numFmtId="14" fontId="7" fillId="27" borderId="0" xfId="46" applyNumberFormat="1" applyFont="1" applyFill="1" applyBorder="1" applyAlignment="1">
      <alignment horizontal="center" vertical="center"/>
    </xf>
    <xf numFmtId="0" fontId="7" fillId="27" borderId="31" xfId="46" applyFont="1" applyFill="1" applyBorder="1" applyAlignment="1">
      <alignment horizontal="center" vertical="center"/>
    </xf>
    <xf numFmtId="14" fontId="7" fillId="27" borderId="31" xfId="46" applyNumberFormat="1" applyFont="1" applyFill="1" applyBorder="1" applyAlignment="1">
      <alignment horizontal="center" vertical="center"/>
    </xf>
    <xf numFmtId="181" fontId="7" fillId="28" borderId="30" xfId="33" applyNumberFormat="1" applyFont="1" applyFill="1" applyBorder="1" applyAlignment="1">
      <alignment horizontal="center" vertical="center"/>
    </xf>
    <xf numFmtId="181" fontId="7" fillId="28" borderId="0" xfId="33" applyNumberFormat="1" applyFont="1" applyFill="1" applyBorder="1" applyAlignment="1">
      <alignment horizontal="center" vertical="center"/>
    </xf>
    <xf numFmtId="181" fontId="7" fillId="28" borderId="31" xfId="33" applyNumberFormat="1" applyFont="1" applyFill="1" applyBorder="1" applyAlignment="1">
      <alignment horizontal="center" vertical="center"/>
    </xf>
    <xf numFmtId="181" fontId="7" fillId="28" borderId="24" xfId="46" applyNumberFormat="1" applyFont="1" applyFill="1" applyBorder="1" applyAlignment="1">
      <alignment vertical="center"/>
    </xf>
    <xf numFmtId="0" fontId="7" fillId="0" borderId="12" xfId="46" applyFont="1" applyBorder="1" applyAlignment="1">
      <alignment horizontal="left" vertical="center"/>
    </xf>
    <xf numFmtId="0" fontId="7" fillId="0" borderId="12" xfId="46" applyFont="1" applyBorder="1" applyAlignment="1">
      <alignment horizontal="center" vertical="center"/>
    </xf>
    <xf numFmtId="0" fontId="7" fillId="0" borderId="18" xfId="46" applyFont="1" applyBorder="1" applyAlignment="1">
      <alignment horizontal="center" vertical="center"/>
    </xf>
    <xf numFmtId="0" fontId="7" fillId="0" borderId="19" xfId="46" applyFont="1" applyBorder="1" applyAlignment="1">
      <alignment horizontal="left" vertical="center"/>
    </xf>
    <xf numFmtId="0" fontId="7" fillId="0" borderId="21" xfId="46" applyFont="1" applyBorder="1" applyAlignment="1">
      <alignment horizontal="left" vertical="center"/>
    </xf>
    <xf numFmtId="0" fontId="7" fillId="0" borderId="13" xfId="46" applyFont="1" applyBorder="1" applyAlignment="1">
      <alignment horizontal="left" vertical="center"/>
    </xf>
    <xf numFmtId="0" fontId="7" fillId="0" borderId="13" xfId="46" applyFont="1" applyBorder="1" applyAlignment="1">
      <alignment horizontal="center" vertical="center"/>
    </xf>
    <xf numFmtId="0" fontId="7" fillId="0" borderId="22" xfId="46" applyFont="1" applyBorder="1" applyAlignment="1">
      <alignment horizontal="center" vertical="center"/>
    </xf>
    <xf numFmtId="14" fontId="36" fillId="28" borderId="0" xfId="0" applyNumberFormat="1" applyFont="1" applyFill="1" applyBorder="1" applyAlignment="1">
      <alignment horizontal="center" vertical="center" wrapText="1"/>
    </xf>
    <xf numFmtId="176" fontId="36" fillId="28" borderId="0" xfId="0" applyFont="1" applyFill="1" applyBorder="1" applyAlignment="1">
      <alignment horizontal="center" vertical="center" wrapText="1"/>
    </xf>
    <xf numFmtId="176" fontId="37" fillId="26" borderId="13" xfId="0" applyFont="1" applyFill="1" applyBorder="1" applyAlignment="1">
      <alignment horizontal="center" vertical="center" wrapText="1"/>
    </xf>
    <xf numFmtId="176" fontId="37" fillId="26" borderId="12" xfId="0" applyFont="1" applyFill="1" applyBorder="1" applyAlignment="1">
      <alignment horizontal="center" vertical="center" wrapText="1"/>
    </xf>
    <xf numFmtId="176" fontId="36" fillId="0" borderId="13" xfId="0" applyFont="1" applyFill="1" applyBorder="1" applyAlignment="1">
      <alignment vertical="center" wrapText="1"/>
    </xf>
    <xf numFmtId="176" fontId="36" fillId="0" borderId="13" xfId="0" applyFont="1" applyFill="1" applyBorder="1" applyAlignment="1">
      <alignment horizontal="center" vertical="center" wrapText="1"/>
    </xf>
    <xf numFmtId="176" fontId="36" fillId="0" borderId="13" xfId="0" applyFont="1" applyFill="1" applyBorder="1" applyAlignment="1">
      <alignment horizontal="justify" vertical="center" wrapText="1"/>
    </xf>
    <xf numFmtId="41" fontId="7" fillId="27" borderId="0" xfId="33" applyFont="1" applyFill="1" applyBorder="1" applyAlignment="1">
      <alignment horizontal="center" vertical="center"/>
    </xf>
    <xf numFmtId="0" fontId="7" fillId="0" borderId="0" xfId="46" applyFont="1" applyFill="1" applyBorder="1" applyAlignment="1">
      <alignment horizontal="center" vertical="center"/>
    </xf>
    <xf numFmtId="0" fontId="7" fillId="0" borderId="25" xfId="46" applyFont="1" applyFill="1" applyBorder="1" applyAlignment="1">
      <alignment horizontal="center" vertical="center"/>
    </xf>
    <xf numFmtId="181" fontId="7" fillId="0" borderId="26" xfId="46" applyNumberFormat="1" applyFont="1" applyFill="1" applyBorder="1" applyAlignment="1">
      <alignment vertical="center"/>
    </xf>
    <xf numFmtId="176" fontId="7" fillId="0" borderId="0" xfId="0" applyFont="1">
      <alignment vertical="center"/>
    </xf>
    <xf numFmtId="176" fontId="36" fillId="28" borderId="0" xfId="0" applyFont="1" applyFill="1" applyBorder="1" applyAlignment="1">
      <alignment vertical="center" wrapText="1"/>
    </xf>
    <xf numFmtId="41" fontId="36" fillId="27" borderId="0" xfId="33" applyFont="1" applyFill="1" applyBorder="1" applyAlignment="1">
      <alignment vertical="center" wrapText="1"/>
    </xf>
    <xf numFmtId="41" fontId="36" fillId="0" borderId="13" xfId="33" applyFont="1" applyFill="1" applyBorder="1" applyAlignment="1">
      <alignment vertical="center" wrapText="1"/>
    </xf>
    <xf numFmtId="41" fontId="7" fillId="0" borderId="0" xfId="33" applyFont="1" applyAlignment="1">
      <alignment horizontal="center" vertical="center"/>
    </xf>
    <xf numFmtId="184" fontId="36" fillId="27" borderId="0" xfId="29" applyNumberFormat="1" applyFont="1" applyFill="1" applyBorder="1" applyAlignment="1">
      <alignment vertical="center" wrapText="1"/>
    </xf>
    <xf numFmtId="177" fontId="36" fillId="28" borderId="0" xfId="29" applyNumberFormat="1" applyFont="1" applyFill="1" applyBorder="1" applyAlignment="1">
      <alignment vertical="center" wrapText="1"/>
    </xf>
    <xf numFmtId="184" fontId="37" fillId="25" borderId="11" xfId="29" applyNumberFormat="1" applyFont="1" applyFill="1" applyBorder="1" applyAlignment="1">
      <alignment vertical="center" wrapText="1"/>
    </xf>
    <xf numFmtId="184" fontId="36" fillId="0" borderId="13" xfId="29" applyNumberFormat="1" applyFont="1" applyFill="1" applyBorder="1" applyAlignment="1">
      <alignment horizontal="justify" vertical="center" wrapText="1"/>
    </xf>
    <xf numFmtId="184" fontId="7" fillId="0" borderId="0" xfId="29" applyNumberFormat="1" applyFont="1" applyAlignment="1">
      <alignment horizontal="center" vertical="center"/>
    </xf>
    <xf numFmtId="176" fontId="30" fillId="0" borderId="12" xfId="0" applyFont="1" applyFill="1" applyBorder="1">
      <alignment vertical="center"/>
    </xf>
    <xf numFmtId="176" fontId="7" fillId="0" borderId="12" xfId="0" applyFont="1" applyFill="1" applyBorder="1" applyAlignment="1">
      <alignment horizontal="center" vertical="center"/>
    </xf>
    <xf numFmtId="176" fontId="7" fillId="0" borderId="18" xfId="0" applyFont="1" applyFill="1" applyBorder="1" applyAlignment="1">
      <alignment horizontal="center" vertical="center"/>
    </xf>
    <xf numFmtId="176" fontId="7" fillId="0" borderId="0" xfId="0" applyFont="1" applyFill="1" applyBorder="1" applyAlignment="1">
      <alignment horizontal="center" vertical="center"/>
    </xf>
    <xf numFmtId="176" fontId="7" fillId="0" borderId="20" xfId="0" applyFont="1" applyFill="1" applyBorder="1" applyAlignment="1">
      <alignment horizontal="center" vertical="center"/>
    </xf>
    <xf numFmtId="176" fontId="30" fillId="0" borderId="13" xfId="0" applyFont="1" applyFill="1" applyBorder="1">
      <alignment vertical="center"/>
    </xf>
    <xf numFmtId="176" fontId="7" fillId="0" borderId="13" xfId="0" applyFont="1" applyFill="1" applyBorder="1" applyAlignment="1">
      <alignment horizontal="center" vertical="center"/>
    </xf>
    <xf numFmtId="176" fontId="7" fillId="0" borderId="22" xfId="0" applyFont="1" applyFill="1" applyBorder="1" applyAlignment="1">
      <alignment horizontal="center" vertical="center"/>
    </xf>
    <xf numFmtId="176" fontId="38" fillId="0" borderId="0" xfId="0" quotePrefix="1" applyFont="1" applyAlignment="1">
      <alignment horizontal="left" vertical="center"/>
    </xf>
    <xf numFmtId="176" fontId="48" fillId="0" borderId="19" xfId="0" applyFont="1" applyBorder="1">
      <alignment vertical="center"/>
    </xf>
    <xf numFmtId="176" fontId="48" fillId="0" borderId="19" xfId="0" applyFont="1" applyBorder="1" applyAlignment="1">
      <alignment horizontal="left" vertical="center" readingOrder="1"/>
    </xf>
    <xf numFmtId="176" fontId="39" fillId="0" borderId="12" xfId="0" applyFont="1" applyBorder="1">
      <alignment vertical="center"/>
    </xf>
    <xf numFmtId="176" fontId="39" fillId="0" borderId="18" xfId="0" applyFont="1" applyBorder="1">
      <alignment vertical="center"/>
    </xf>
    <xf numFmtId="176" fontId="41" fillId="0" borderId="19" xfId="0" applyFont="1" applyBorder="1" applyAlignment="1">
      <alignment vertical="center"/>
    </xf>
    <xf numFmtId="176" fontId="39" fillId="0" borderId="0" xfId="0" applyFont="1" applyBorder="1">
      <alignment vertical="center"/>
    </xf>
    <xf numFmtId="176" fontId="39" fillId="0" borderId="20" xfId="0" applyFont="1" applyBorder="1">
      <alignment vertical="center"/>
    </xf>
    <xf numFmtId="176" fontId="48" fillId="0" borderId="21" xfId="0" applyFont="1" applyBorder="1" applyAlignment="1">
      <alignment horizontal="left" vertical="center" readingOrder="1"/>
    </xf>
    <xf numFmtId="176" fontId="39" fillId="0" borderId="13" xfId="0" applyFont="1" applyBorder="1">
      <alignment vertical="center"/>
    </xf>
    <xf numFmtId="176" fontId="39" fillId="0" borderId="22" xfId="0" applyFont="1" applyBorder="1">
      <alignment vertical="center"/>
    </xf>
    <xf numFmtId="176" fontId="48" fillId="0" borderId="21" xfId="0" quotePrefix="1" applyFont="1" applyBorder="1">
      <alignment vertical="center"/>
    </xf>
    <xf numFmtId="176" fontId="48" fillId="0" borderId="19" xfId="0" quotePrefix="1" applyFont="1" applyBorder="1">
      <alignment vertical="center"/>
    </xf>
    <xf numFmtId="0" fontId="38" fillId="0" borderId="21" xfId="46" quotePrefix="1" applyFont="1" applyBorder="1" applyAlignment="1">
      <alignment horizontal="left" vertical="center"/>
    </xf>
    <xf numFmtId="0" fontId="38" fillId="0" borderId="21" xfId="46" applyFont="1" applyBorder="1" applyAlignment="1">
      <alignment horizontal="left" vertical="center"/>
    </xf>
    <xf numFmtId="0" fontId="8" fillId="0" borderId="19" xfId="46" applyFont="1" applyBorder="1" applyAlignment="1">
      <alignment horizontal="left" vertical="center"/>
    </xf>
    <xf numFmtId="176" fontId="37" fillId="26" borderId="11" xfId="0" applyFont="1" applyFill="1" applyBorder="1" applyAlignment="1">
      <alignment horizontal="center" vertical="center" wrapText="1"/>
    </xf>
    <xf numFmtId="176" fontId="37" fillId="27" borderId="10" xfId="0" applyFont="1" applyFill="1" applyBorder="1" applyAlignment="1">
      <alignment horizontal="center" vertical="center"/>
    </xf>
    <xf numFmtId="176" fontId="0" fillId="0" borderId="0" xfId="0" applyAlignment="1">
      <alignment horizontal="left" vertical="center"/>
    </xf>
    <xf numFmtId="176" fontId="36" fillId="27" borderId="0" xfId="47" applyFont="1" applyFill="1" applyBorder="1" applyAlignment="1">
      <alignment horizontal="center" vertical="center" wrapText="1"/>
    </xf>
    <xf numFmtId="176" fontId="36" fillId="28" borderId="0" xfId="47" applyFont="1" applyFill="1" applyBorder="1" applyAlignment="1">
      <alignment horizontal="center" vertical="center" wrapText="1"/>
    </xf>
    <xf numFmtId="177" fontId="36" fillId="28" borderId="12" xfId="29" applyFont="1" applyFill="1" applyBorder="1" applyAlignment="1">
      <alignment horizontal="center" vertical="center"/>
    </xf>
    <xf numFmtId="177" fontId="36" fillId="28" borderId="0" xfId="29" applyFont="1" applyFill="1" applyBorder="1" applyAlignment="1">
      <alignment horizontal="center" vertical="center"/>
    </xf>
    <xf numFmtId="177" fontId="36" fillId="28" borderId="13" xfId="29" applyFont="1" applyFill="1" applyBorder="1" applyAlignment="1">
      <alignment horizontal="center" vertical="center"/>
    </xf>
    <xf numFmtId="176" fontId="37" fillId="0" borderId="19" xfId="0" applyFont="1" applyBorder="1">
      <alignment vertical="center"/>
    </xf>
    <xf numFmtId="176" fontId="8" fillId="0" borderId="19" xfId="0" quotePrefix="1" applyFont="1" applyBorder="1">
      <alignment vertical="center"/>
    </xf>
    <xf numFmtId="176" fontId="38" fillId="0" borderId="19" xfId="0" applyFont="1" applyBorder="1" applyAlignment="1">
      <alignment horizontal="left" vertical="center" readingOrder="1"/>
    </xf>
    <xf numFmtId="176" fontId="37" fillId="26" borderId="11" xfId="0" applyFont="1" applyFill="1" applyBorder="1" applyAlignment="1">
      <alignment horizontal="center" vertical="center" wrapText="1"/>
    </xf>
    <xf numFmtId="176" fontId="37" fillId="0" borderId="19" xfId="0" applyFont="1" applyBorder="1" applyAlignment="1">
      <alignment horizontal="left" vertical="center" readingOrder="1"/>
    </xf>
    <xf numFmtId="176" fontId="51" fillId="0" borderId="0" xfId="0" applyFont="1" applyAlignment="1">
      <alignment vertical="center"/>
    </xf>
    <xf numFmtId="176" fontId="37" fillId="0" borderId="10" xfId="0" applyFont="1" applyFill="1" applyBorder="1" applyAlignment="1">
      <alignment horizontal="center" vertical="center" wrapText="1"/>
    </xf>
    <xf numFmtId="14" fontId="37" fillId="27" borderId="0" xfId="0" applyNumberFormat="1" applyFont="1" applyFill="1" applyBorder="1" applyAlignment="1">
      <alignment horizontal="center" vertical="center" wrapText="1"/>
    </xf>
    <xf numFmtId="176" fontId="37" fillId="26" borderId="11" xfId="0" applyFont="1" applyFill="1" applyBorder="1" applyAlignment="1">
      <alignment horizontal="center" vertical="center" wrapText="1"/>
    </xf>
    <xf numFmtId="176" fontId="38" fillId="27" borderId="0" xfId="0" applyFont="1" applyFill="1" applyBorder="1" applyAlignment="1">
      <alignment horizontal="center" vertical="center" wrapText="1"/>
    </xf>
    <xf numFmtId="176" fontId="38" fillId="0" borderId="0" xfId="0" applyFont="1" applyFill="1" applyBorder="1" applyAlignment="1">
      <alignment horizontal="center" vertical="center" wrapText="1"/>
    </xf>
    <xf numFmtId="176" fontId="38" fillId="25" borderId="11" xfId="0" applyFont="1" applyFill="1" applyBorder="1" applyAlignment="1">
      <alignment horizontal="center" vertical="center" wrapText="1"/>
    </xf>
    <xf numFmtId="176" fontId="38" fillId="0" borderId="13" xfId="0" applyFont="1" applyBorder="1" applyAlignment="1">
      <alignment horizontal="center" vertical="center"/>
    </xf>
    <xf numFmtId="176" fontId="52" fillId="0" borderId="0" xfId="0" applyFont="1" applyFill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/>
    </xf>
    <xf numFmtId="176" fontId="53" fillId="0" borderId="0" xfId="0" applyFont="1">
      <alignment vertical="center"/>
    </xf>
    <xf numFmtId="0" fontId="52" fillId="0" borderId="17" xfId="0" applyNumberFormat="1" applyFont="1" applyFill="1" applyBorder="1" applyAlignment="1">
      <alignment horizontal="center" vertical="center"/>
    </xf>
    <xf numFmtId="176" fontId="53" fillId="0" borderId="18" xfId="0" applyFont="1" applyFill="1" applyBorder="1">
      <alignment vertical="center"/>
    </xf>
    <xf numFmtId="0" fontId="52" fillId="0" borderId="19" xfId="0" applyNumberFormat="1" applyFont="1" applyFill="1" applyBorder="1" applyAlignment="1">
      <alignment horizontal="center" vertical="center"/>
    </xf>
    <xf numFmtId="176" fontId="53" fillId="0" borderId="20" xfId="0" applyFont="1" applyFill="1" applyBorder="1">
      <alignment vertical="center"/>
    </xf>
    <xf numFmtId="0" fontId="52" fillId="0" borderId="21" xfId="0" applyNumberFormat="1" applyFont="1" applyFill="1" applyBorder="1" applyAlignment="1">
      <alignment horizontal="center" vertical="center"/>
    </xf>
    <xf numFmtId="176" fontId="53" fillId="0" borderId="22" xfId="0" applyFont="1" applyFill="1" applyBorder="1">
      <alignment vertical="center"/>
    </xf>
    <xf numFmtId="176" fontId="39" fillId="27" borderId="0" xfId="52" applyFont="1" applyFill="1" applyBorder="1" applyAlignment="1">
      <alignment horizontal="right" vertical="center" wrapText="1"/>
    </xf>
    <xf numFmtId="41" fontId="39" fillId="27" borderId="0" xfId="33" applyFont="1" applyFill="1" applyBorder="1" applyAlignment="1">
      <alignment horizontal="right" vertical="center" wrapText="1"/>
    </xf>
    <xf numFmtId="41" fontId="44" fillId="26" borderId="11" xfId="33" applyFont="1" applyFill="1" applyBorder="1" applyAlignment="1">
      <alignment horizontal="right" vertical="center" wrapText="1"/>
    </xf>
    <xf numFmtId="0" fontId="7" fillId="27" borderId="30" xfId="46" applyFont="1" applyFill="1" applyBorder="1" applyAlignment="1">
      <alignment horizontal="left" vertical="center"/>
    </xf>
    <xf numFmtId="0" fontId="7" fillId="27" borderId="0" xfId="46" applyFont="1" applyFill="1" applyBorder="1" applyAlignment="1">
      <alignment horizontal="left" vertical="center"/>
    </xf>
    <xf numFmtId="0" fontId="7" fillId="27" borderId="31" xfId="46" applyFont="1" applyFill="1" applyBorder="1" applyAlignment="1">
      <alignment horizontal="left" vertical="center"/>
    </xf>
    <xf numFmtId="181" fontId="7" fillId="27" borderId="0" xfId="46" applyNumberFormat="1" applyFont="1" applyFill="1" applyBorder="1" applyAlignment="1">
      <alignment horizontal="center" vertical="center"/>
    </xf>
    <xf numFmtId="41" fontId="7" fillId="0" borderId="0" xfId="33" applyFont="1" applyBorder="1" applyAlignment="1">
      <alignment horizontal="center" vertical="center"/>
    </xf>
    <xf numFmtId="14" fontId="7" fillId="0" borderId="0" xfId="46" applyNumberFormat="1" applyFont="1" applyBorder="1" applyAlignment="1">
      <alignment horizontal="center" vertical="center"/>
    </xf>
    <xf numFmtId="0" fontId="8" fillId="30" borderId="11" xfId="46" applyFont="1" applyFill="1" applyBorder="1" applyAlignment="1">
      <alignment horizontal="center" vertical="center"/>
    </xf>
    <xf numFmtId="0" fontId="8" fillId="30" borderId="11" xfId="46" applyFont="1" applyFill="1" applyBorder="1" applyAlignment="1">
      <alignment horizontal="center" vertical="center" wrapText="1"/>
    </xf>
    <xf numFmtId="0" fontId="7" fillId="27" borderId="13" xfId="46" applyFont="1" applyFill="1" applyBorder="1" applyAlignment="1">
      <alignment horizontal="center" vertical="center"/>
    </xf>
    <xf numFmtId="41" fontId="7" fillId="27" borderId="13" xfId="33" applyFont="1" applyFill="1" applyBorder="1" applyAlignment="1">
      <alignment horizontal="center" vertical="center"/>
    </xf>
    <xf numFmtId="14" fontId="7" fillId="27" borderId="13" xfId="46" applyNumberFormat="1" applyFont="1" applyFill="1" applyBorder="1" applyAlignment="1">
      <alignment horizontal="center" vertical="center"/>
    </xf>
    <xf numFmtId="0" fontId="8" fillId="0" borderId="19" xfId="46" quotePrefix="1" applyFont="1" applyBorder="1" applyAlignment="1">
      <alignment horizontal="left" vertical="center"/>
    </xf>
    <xf numFmtId="176" fontId="7" fillId="0" borderId="19" xfId="0" applyFont="1" applyBorder="1" applyAlignment="1">
      <alignment horizontal="left" vertical="center" readingOrder="1"/>
    </xf>
    <xf numFmtId="176" fontId="8" fillId="0" borderId="19" xfId="0" applyFont="1" applyBorder="1">
      <alignment vertical="center"/>
    </xf>
    <xf numFmtId="176" fontId="7" fillId="27" borderId="0" xfId="0" applyFont="1" applyFill="1" applyBorder="1" applyAlignment="1">
      <alignment horizontal="center" vertical="center" wrapText="1"/>
    </xf>
    <xf numFmtId="176" fontId="8" fillId="27" borderId="0" xfId="0" applyFont="1" applyFill="1" applyBorder="1" applyAlignment="1">
      <alignment horizontal="center" vertical="center" wrapText="1"/>
    </xf>
    <xf numFmtId="176" fontId="7" fillId="27" borderId="0" xfId="0" applyFont="1" applyFill="1" applyBorder="1" applyAlignment="1">
      <alignment horizontal="justify" vertical="center" wrapText="1"/>
    </xf>
    <xf numFmtId="176" fontId="7" fillId="0" borderId="0" xfId="0" applyFont="1" applyFill="1" applyBorder="1" applyAlignment="1">
      <alignment horizontal="justify" vertical="center" wrapText="1"/>
    </xf>
    <xf numFmtId="176" fontId="8" fillId="25" borderId="11" xfId="0" applyFont="1" applyFill="1" applyBorder="1" applyAlignment="1">
      <alignment horizontal="center" vertical="center" wrapText="1"/>
    </xf>
    <xf numFmtId="176" fontId="7" fillId="0" borderId="13" xfId="0" applyFont="1" applyBorder="1" applyAlignment="1">
      <alignment horizontal="center" vertical="center"/>
    </xf>
    <xf numFmtId="14" fontId="7" fillId="27" borderId="0" xfId="0" applyNumberFormat="1" applyFont="1" applyFill="1" applyBorder="1" applyAlignment="1">
      <alignment horizontal="center" vertical="center" wrapText="1"/>
    </xf>
    <xf numFmtId="176" fontId="8" fillId="25" borderId="11" xfId="0" applyFont="1" applyFill="1" applyBorder="1" applyAlignment="1">
      <alignment horizontal="justify" vertical="center" wrapText="1"/>
    </xf>
    <xf numFmtId="176" fontId="37" fillId="27" borderId="0" xfId="0" applyFont="1" applyFill="1" applyBorder="1" applyAlignment="1">
      <alignment horizontal="center" vertical="center" wrapText="1"/>
    </xf>
    <xf numFmtId="176" fontId="36" fillId="0" borderId="19" xfId="0" applyFont="1" applyBorder="1" applyAlignment="1">
      <alignment horizontal="left" vertical="center"/>
    </xf>
    <xf numFmtId="176" fontId="54" fillId="0" borderId="19" xfId="0" applyFont="1" applyBorder="1" applyAlignment="1">
      <alignment horizontal="left" vertical="center" indent="1"/>
    </xf>
    <xf numFmtId="176" fontId="8" fillId="26" borderId="11" xfId="0" applyFont="1" applyFill="1" applyBorder="1" applyAlignment="1">
      <alignment horizontal="center" vertical="center"/>
    </xf>
    <xf numFmtId="176" fontId="37" fillId="26" borderId="11" xfId="0" applyFont="1" applyFill="1" applyBorder="1" applyAlignment="1">
      <alignment horizontal="center" vertical="center" wrapTex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Blue" xfId="47"/>
    <cellStyle name="Date" xfId="48"/>
    <cellStyle name="Input" xfId="49"/>
    <cellStyle name="m" xfId="50"/>
    <cellStyle name="multiple" xfId="51"/>
    <cellStyle name="Normal" xfId="52"/>
    <cellStyle name="p" xfId="53"/>
    <cellStyle name="red" xfId="54"/>
    <cellStyle name="Underline" xfId="55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ㅍ" xfId="45"/>
    <cellStyle name="표준" xfId="0" builtinId="0"/>
    <cellStyle name="표준_※경력산정" xfId="46"/>
    <cellStyle name="ㅜ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7</xdr:row>
      <xdr:rowOff>161925</xdr:rowOff>
    </xdr:from>
    <xdr:to>
      <xdr:col>6</xdr:col>
      <xdr:colOff>419100</xdr:colOff>
      <xdr:row>7</xdr:row>
      <xdr:rowOff>161925</xdr:rowOff>
    </xdr:to>
    <xdr:sp macro="" textlink="">
      <xdr:nvSpPr>
        <xdr:cNvPr id="16506" name="Line 1"/>
        <xdr:cNvSpPr>
          <a:spLocks noChangeShapeType="1"/>
        </xdr:cNvSpPr>
      </xdr:nvSpPr>
      <xdr:spPr bwMode="auto">
        <a:xfrm>
          <a:off x="2514600" y="12954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8</xdr:row>
      <xdr:rowOff>161925</xdr:rowOff>
    </xdr:from>
    <xdr:to>
      <xdr:col>6</xdr:col>
      <xdr:colOff>419100</xdr:colOff>
      <xdr:row>8</xdr:row>
      <xdr:rowOff>161925</xdr:rowOff>
    </xdr:to>
    <xdr:sp macro="" textlink="">
      <xdr:nvSpPr>
        <xdr:cNvPr id="16507" name="Line 2"/>
        <xdr:cNvSpPr>
          <a:spLocks noChangeShapeType="1"/>
        </xdr:cNvSpPr>
      </xdr:nvSpPr>
      <xdr:spPr bwMode="auto">
        <a:xfrm>
          <a:off x="2514600" y="16287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9</xdr:row>
      <xdr:rowOff>161925</xdr:rowOff>
    </xdr:from>
    <xdr:to>
      <xdr:col>6</xdr:col>
      <xdr:colOff>419100</xdr:colOff>
      <xdr:row>9</xdr:row>
      <xdr:rowOff>161925</xdr:rowOff>
    </xdr:to>
    <xdr:sp macro="" textlink="">
      <xdr:nvSpPr>
        <xdr:cNvPr id="16508" name="Line 3"/>
        <xdr:cNvSpPr>
          <a:spLocks noChangeShapeType="1"/>
        </xdr:cNvSpPr>
      </xdr:nvSpPr>
      <xdr:spPr bwMode="auto">
        <a:xfrm>
          <a:off x="2514600" y="19621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10</xdr:row>
      <xdr:rowOff>171450</xdr:rowOff>
    </xdr:from>
    <xdr:to>
      <xdr:col>6</xdr:col>
      <xdr:colOff>419100</xdr:colOff>
      <xdr:row>10</xdr:row>
      <xdr:rowOff>171450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2514600" y="23050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11</xdr:row>
      <xdr:rowOff>171450</xdr:rowOff>
    </xdr:from>
    <xdr:to>
      <xdr:col>6</xdr:col>
      <xdr:colOff>419100</xdr:colOff>
      <xdr:row>11</xdr:row>
      <xdr:rowOff>171450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2514600" y="26384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12</xdr:row>
      <xdr:rowOff>171450</xdr:rowOff>
    </xdr:from>
    <xdr:to>
      <xdr:col>6</xdr:col>
      <xdr:colOff>419100</xdr:colOff>
      <xdr:row>12</xdr:row>
      <xdr:rowOff>171450</xdr:rowOff>
    </xdr:to>
    <xdr:sp macro="" textlink="">
      <xdr:nvSpPr>
        <xdr:cNvPr id="16512" name="Line 7"/>
        <xdr:cNvSpPr>
          <a:spLocks noChangeShapeType="1"/>
        </xdr:cNvSpPr>
      </xdr:nvSpPr>
      <xdr:spPr bwMode="auto">
        <a:xfrm>
          <a:off x="2514600" y="2971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13</xdr:row>
      <xdr:rowOff>180975</xdr:rowOff>
    </xdr:from>
    <xdr:to>
      <xdr:col>6</xdr:col>
      <xdr:colOff>419100</xdr:colOff>
      <xdr:row>13</xdr:row>
      <xdr:rowOff>180975</xdr:rowOff>
    </xdr:to>
    <xdr:sp macro="" textlink="">
      <xdr:nvSpPr>
        <xdr:cNvPr id="16513" name="Line 9"/>
        <xdr:cNvSpPr>
          <a:spLocks noChangeShapeType="1"/>
        </xdr:cNvSpPr>
      </xdr:nvSpPr>
      <xdr:spPr bwMode="auto">
        <a:xfrm>
          <a:off x="2514600" y="33147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14</xdr:row>
      <xdr:rowOff>171450</xdr:rowOff>
    </xdr:from>
    <xdr:to>
      <xdr:col>6</xdr:col>
      <xdr:colOff>419100</xdr:colOff>
      <xdr:row>14</xdr:row>
      <xdr:rowOff>171450</xdr:rowOff>
    </xdr:to>
    <xdr:sp macro="" textlink="">
      <xdr:nvSpPr>
        <xdr:cNvPr id="16514" name="Line 9"/>
        <xdr:cNvSpPr>
          <a:spLocks noChangeShapeType="1"/>
        </xdr:cNvSpPr>
      </xdr:nvSpPr>
      <xdr:spPr bwMode="auto">
        <a:xfrm>
          <a:off x="2514600" y="3638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15</xdr:row>
      <xdr:rowOff>171450</xdr:rowOff>
    </xdr:from>
    <xdr:to>
      <xdr:col>6</xdr:col>
      <xdr:colOff>419100</xdr:colOff>
      <xdr:row>15</xdr:row>
      <xdr:rowOff>171450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2514600" y="36385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16</xdr:row>
      <xdr:rowOff>171450</xdr:rowOff>
    </xdr:from>
    <xdr:to>
      <xdr:col>6</xdr:col>
      <xdr:colOff>419100</xdr:colOff>
      <xdr:row>16</xdr:row>
      <xdr:rowOff>171450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2514600" y="39719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17</xdr:row>
      <xdr:rowOff>171450</xdr:rowOff>
    </xdr:from>
    <xdr:to>
      <xdr:col>6</xdr:col>
      <xdr:colOff>419100</xdr:colOff>
      <xdr:row>17</xdr:row>
      <xdr:rowOff>171450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2514600" y="397192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238125</xdr:colOff>
      <xdr:row>18</xdr:row>
      <xdr:rowOff>171450</xdr:rowOff>
    </xdr:from>
    <xdr:to>
      <xdr:col>6</xdr:col>
      <xdr:colOff>419100</xdr:colOff>
      <xdr:row>18</xdr:row>
      <xdr:rowOff>171450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>
          <a:off x="2514600" y="4638675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showGridLines="0" tabSelected="1" workbookViewId="0">
      <selection activeCell="B1" sqref="B1"/>
    </sheetView>
  </sheetViews>
  <sheetFormatPr defaultRowHeight="12.75" x14ac:dyDescent="0.2"/>
  <cols>
    <col min="1" max="1" width="2.140625" customWidth="1"/>
    <col min="2" max="2" width="4.5703125" customWidth="1"/>
  </cols>
  <sheetData>
    <row r="2" spans="2:8" x14ac:dyDescent="0.2">
      <c r="B2" s="1" t="s">
        <v>63</v>
      </c>
      <c r="C2" s="1"/>
    </row>
    <row r="3" spans="2:8" x14ac:dyDescent="0.2">
      <c r="B3" s="1" t="s">
        <v>62</v>
      </c>
      <c r="C3" s="1"/>
    </row>
    <row r="6" spans="2:8" x14ac:dyDescent="0.2">
      <c r="C6" s="3" t="s">
        <v>27</v>
      </c>
      <c r="H6" s="3" t="s">
        <v>365</v>
      </c>
    </row>
    <row r="8" spans="2:8" ht="26.25" customHeight="1" x14ac:dyDescent="0.2">
      <c r="C8" s="211" t="s">
        <v>257</v>
      </c>
      <c r="H8" t="s">
        <v>268</v>
      </c>
    </row>
    <row r="9" spans="2:8" ht="26.25" customHeight="1" x14ac:dyDescent="0.2">
      <c r="C9" t="s">
        <v>258</v>
      </c>
      <c r="H9" t="s">
        <v>269</v>
      </c>
    </row>
    <row r="10" spans="2:8" ht="26.25" customHeight="1" x14ac:dyDescent="0.2">
      <c r="C10" t="s">
        <v>259</v>
      </c>
      <c r="H10" t="s">
        <v>270</v>
      </c>
    </row>
    <row r="11" spans="2:8" ht="26.25" customHeight="1" x14ac:dyDescent="0.2">
      <c r="C11" t="s">
        <v>292</v>
      </c>
      <c r="H11" t="s">
        <v>362</v>
      </c>
    </row>
    <row r="12" spans="2:8" ht="26.25" customHeight="1" x14ac:dyDescent="0.2">
      <c r="C12" t="s">
        <v>260</v>
      </c>
      <c r="H12" t="s">
        <v>363</v>
      </c>
    </row>
    <row r="13" spans="2:8" ht="26.25" customHeight="1" x14ac:dyDescent="0.2">
      <c r="C13" t="s">
        <v>261</v>
      </c>
      <c r="H13" t="s">
        <v>364</v>
      </c>
    </row>
    <row r="14" spans="2:8" ht="26.25" customHeight="1" x14ac:dyDescent="0.2">
      <c r="C14" t="s">
        <v>262</v>
      </c>
      <c r="H14" t="s">
        <v>271</v>
      </c>
    </row>
    <row r="15" spans="2:8" ht="26.25" customHeight="1" x14ac:dyDescent="0.2">
      <c r="C15" t="s">
        <v>263</v>
      </c>
      <c r="H15" t="s">
        <v>271</v>
      </c>
    </row>
    <row r="16" spans="2:8" ht="26.25" customHeight="1" x14ac:dyDescent="0.2">
      <c r="C16" t="s">
        <v>264</v>
      </c>
      <c r="H16" t="s">
        <v>272</v>
      </c>
    </row>
    <row r="17" spans="3:9" ht="26.25" customHeight="1" x14ac:dyDescent="0.2">
      <c r="C17" t="s">
        <v>265</v>
      </c>
      <c r="H17" t="s">
        <v>273</v>
      </c>
    </row>
    <row r="18" spans="3:9" ht="26.25" customHeight="1" x14ac:dyDescent="0.2">
      <c r="C18" t="s">
        <v>266</v>
      </c>
      <c r="H18" t="s">
        <v>274</v>
      </c>
    </row>
    <row r="19" spans="3:9" ht="26.25" customHeight="1" x14ac:dyDescent="0.2">
      <c r="C19" t="s">
        <v>267</v>
      </c>
      <c r="H19" s="175" t="s">
        <v>275</v>
      </c>
    </row>
    <row r="21" spans="3:9" x14ac:dyDescent="0.2">
      <c r="C21" s="5" t="s">
        <v>64</v>
      </c>
    </row>
    <row r="25" spans="3:9" x14ac:dyDescent="0.2">
      <c r="I25" s="4"/>
    </row>
  </sheetData>
  <phoneticPr fontId="2" type="noConversion"/>
  <pageMargins left="0.25" right="0.25" top="0.75" bottom="0.75" header="0.3" footer="0.3"/>
  <pageSetup paperSize="9" scale="86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zoomScaleNormal="100" zoomScaleSheetLayoutView="55" workbookViewId="0"/>
  </sheetViews>
  <sheetFormatPr defaultRowHeight="12" x14ac:dyDescent="0.2"/>
  <cols>
    <col min="1" max="1" width="4.140625" style="175" customWidth="1"/>
    <col min="2" max="2" width="12.42578125" style="175" customWidth="1"/>
    <col min="3" max="3" width="23.42578125" style="175" customWidth="1"/>
    <col min="4" max="6" width="13.5703125" style="175" customWidth="1"/>
    <col min="7" max="10" width="12.7109375" style="175" customWidth="1"/>
    <col min="11" max="11" width="15.5703125" style="175" customWidth="1"/>
    <col min="12" max="12" width="49.5703125" style="175" customWidth="1"/>
    <col min="13" max="13" width="10.5703125" style="175" customWidth="1"/>
    <col min="14" max="14" width="10.42578125" style="175" customWidth="1"/>
    <col min="15" max="15" width="14" style="175" bestFit="1" customWidth="1"/>
    <col min="16" max="16384" width="9.140625" style="175"/>
  </cols>
  <sheetData>
    <row r="1" spans="1:11" ht="16.5" customHeight="1" thickBot="1" x14ac:dyDescent="0.25"/>
    <row r="2" spans="1:11" ht="12.75" thickBot="1" x14ac:dyDescent="0.25">
      <c r="B2" s="6" t="s">
        <v>26</v>
      </c>
      <c r="C2" s="8" t="str">
        <f>I.재무현황!C2</f>
        <v>운용사AAA</v>
      </c>
    </row>
    <row r="3" spans="1:11" ht="14.25" customHeight="1" x14ac:dyDescent="0.2">
      <c r="A3" s="9"/>
      <c r="B3" s="58"/>
      <c r="C3" s="59"/>
    </row>
    <row r="4" spans="1:11" x14ac:dyDescent="0.2">
      <c r="A4" s="12"/>
      <c r="B4" s="16" t="s">
        <v>83</v>
      </c>
      <c r="C4" s="17"/>
      <c r="D4" s="17"/>
      <c r="E4" s="17"/>
      <c r="F4" s="17"/>
      <c r="G4" s="17"/>
      <c r="H4" s="17"/>
      <c r="I4" s="17"/>
      <c r="J4" s="18"/>
      <c r="K4" s="20"/>
    </row>
    <row r="5" spans="1:11" x14ac:dyDescent="0.2">
      <c r="A5" s="12"/>
      <c r="B5" s="19" t="s">
        <v>279</v>
      </c>
      <c r="C5" s="20"/>
      <c r="D5" s="20"/>
      <c r="E5" s="20"/>
      <c r="F5" s="20"/>
      <c r="G5" s="20"/>
      <c r="H5" s="20"/>
      <c r="I5" s="20"/>
      <c r="J5" s="21"/>
      <c r="K5" s="20"/>
    </row>
    <row r="6" spans="1:11" x14ac:dyDescent="0.2">
      <c r="A6" s="9"/>
      <c r="B6" s="19" t="s">
        <v>318</v>
      </c>
      <c r="C6" s="20"/>
      <c r="D6" s="20"/>
      <c r="E6" s="20"/>
      <c r="F6" s="20"/>
      <c r="G6" s="20"/>
      <c r="H6" s="20"/>
      <c r="I6" s="20"/>
      <c r="J6" s="21"/>
      <c r="K6" s="20"/>
    </row>
    <row r="7" spans="1:11" x14ac:dyDescent="0.2">
      <c r="A7" s="9"/>
      <c r="B7" s="19" t="s">
        <v>119</v>
      </c>
      <c r="C7" s="20"/>
      <c r="D7" s="20"/>
      <c r="E7" s="20"/>
      <c r="F7" s="20"/>
      <c r="G7" s="20"/>
      <c r="H7" s="20"/>
      <c r="I7" s="20"/>
      <c r="J7" s="21"/>
      <c r="K7" s="20"/>
    </row>
    <row r="8" spans="1:11" x14ac:dyDescent="0.2">
      <c r="A8" s="9"/>
      <c r="B8" s="19" t="s">
        <v>164</v>
      </c>
      <c r="C8" s="20"/>
      <c r="D8" s="20"/>
      <c r="E8" s="20"/>
      <c r="F8" s="20"/>
      <c r="G8" s="20"/>
      <c r="H8" s="20"/>
      <c r="I8" s="20"/>
      <c r="J8" s="21"/>
      <c r="K8" s="20"/>
    </row>
    <row r="9" spans="1:11" x14ac:dyDescent="0.2">
      <c r="A9" s="9"/>
      <c r="B9" s="19" t="s">
        <v>176</v>
      </c>
      <c r="C9" s="20"/>
      <c r="D9" s="20"/>
      <c r="E9" s="20"/>
      <c r="F9" s="20"/>
      <c r="G9" s="20"/>
      <c r="H9" s="20"/>
      <c r="I9" s="20"/>
      <c r="J9" s="21"/>
      <c r="K9" s="20"/>
    </row>
    <row r="10" spans="1:11" x14ac:dyDescent="0.2">
      <c r="A10" s="10"/>
      <c r="B10" s="22" t="s">
        <v>319</v>
      </c>
      <c r="C10" s="20"/>
      <c r="D10" s="20"/>
      <c r="E10" s="20"/>
      <c r="F10" s="20"/>
      <c r="G10" s="20"/>
      <c r="H10" s="20"/>
      <c r="I10" s="20"/>
      <c r="J10" s="21"/>
      <c r="K10" s="20"/>
    </row>
    <row r="11" spans="1:11" x14ac:dyDescent="0.2">
      <c r="A11" s="10"/>
      <c r="B11" s="22"/>
      <c r="C11" s="20"/>
      <c r="D11" s="20"/>
      <c r="E11" s="20"/>
      <c r="F11" s="20"/>
      <c r="G11" s="20"/>
      <c r="H11" s="20"/>
      <c r="I11" s="20"/>
      <c r="J11" s="21"/>
      <c r="K11" s="20"/>
    </row>
    <row r="12" spans="1:11" x14ac:dyDescent="0.2">
      <c r="A12" s="10"/>
      <c r="B12" s="195" t="s">
        <v>228</v>
      </c>
      <c r="C12" s="20"/>
      <c r="D12" s="20"/>
      <c r="E12" s="20"/>
      <c r="F12" s="20"/>
      <c r="G12" s="20"/>
      <c r="H12" s="20"/>
      <c r="I12" s="20"/>
      <c r="J12" s="21"/>
      <c r="K12" s="20"/>
    </row>
    <row r="13" spans="1:11" x14ac:dyDescent="0.2">
      <c r="A13" s="10"/>
      <c r="B13" s="195" t="s">
        <v>230</v>
      </c>
      <c r="C13" s="20"/>
      <c r="D13" s="20"/>
      <c r="E13" s="20"/>
      <c r="F13" s="20"/>
      <c r="G13" s="20"/>
      <c r="H13" s="20"/>
      <c r="I13" s="20"/>
      <c r="J13" s="21"/>
      <c r="K13" s="20"/>
    </row>
    <row r="14" spans="1:11" x14ac:dyDescent="0.2">
      <c r="A14" s="10"/>
      <c r="B14" s="219" t="s">
        <v>255</v>
      </c>
      <c r="C14" s="20"/>
      <c r="D14" s="20"/>
      <c r="E14" s="20"/>
      <c r="F14" s="20"/>
      <c r="G14" s="20"/>
      <c r="H14" s="20"/>
      <c r="I14" s="20"/>
      <c r="J14" s="21"/>
      <c r="K14" s="20"/>
    </row>
    <row r="15" spans="1:11" x14ac:dyDescent="0.2">
      <c r="A15" s="9"/>
      <c r="B15" s="72" t="s">
        <v>104</v>
      </c>
      <c r="C15" s="23"/>
      <c r="D15" s="23"/>
      <c r="E15" s="23"/>
      <c r="F15" s="23"/>
      <c r="G15" s="23"/>
      <c r="H15" s="23"/>
      <c r="I15" s="23"/>
      <c r="J15" s="24"/>
      <c r="K15" s="20"/>
    </row>
    <row r="17" spans="2:16" s="80" customFormat="1" ht="14.25" customHeight="1" x14ac:dyDescent="0.2">
      <c r="B17" s="81" t="s">
        <v>254</v>
      </c>
    </row>
    <row r="18" spans="2:16" s="80" customFormat="1" ht="14.25" customHeight="1" x14ac:dyDescent="0.2">
      <c r="B18" s="82"/>
      <c r="H18" s="83"/>
    </row>
    <row r="19" spans="2:16" x14ac:dyDescent="0.2">
      <c r="B19" s="106" t="s">
        <v>249</v>
      </c>
      <c r="C19" s="210" t="str">
        <f>'III.2.운용조직 상세'!B19</f>
        <v>김철수</v>
      </c>
      <c r="D19" s="87" t="s">
        <v>256</v>
      </c>
      <c r="E19" s="20"/>
      <c r="F19" s="20"/>
    </row>
    <row r="20" spans="2:16" x14ac:dyDescent="0.2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89" t="s">
        <v>126</v>
      </c>
      <c r="P20" s="20"/>
    </row>
    <row r="21" spans="2:16" ht="17.25" customHeight="1" x14ac:dyDescent="0.2">
      <c r="B21" s="107"/>
      <c r="C21" s="107"/>
      <c r="D21" s="107"/>
      <c r="E21" s="107"/>
      <c r="F21" s="107"/>
      <c r="G21" s="107"/>
      <c r="H21" s="107"/>
      <c r="I21" s="107"/>
      <c r="J21" s="107"/>
      <c r="K21" s="267" t="s">
        <v>252</v>
      </c>
      <c r="L21" s="267"/>
      <c r="M21" s="107"/>
      <c r="N21" s="107"/>
      <c r="O21" s="107"/>
      <c r="P21" s="20"/>
    </row>
    <row r="22" spans="2:16" ht="24" x14ac:dyDescent="0.2">
      <c r="B22" s="108" t="s">
        <v>32</v>
      </c>
      <c r="C22" s="109" t="s">
        <v>250</v>
      </c>
      <c r="D22" s="108" t="s">
        <v>117</v>
      </c>
      <c r="E22" s="109" t="s">
        <v>123</v>
      </c>
      <c r="F22" s="108" t="s">
        <v>107</v>
      </c>
      <c r="G22" s="108" t="s">
        <v>13</v>
      </c>
      <c r="H22" s="108" t="s">
        <v>14</v>
      </c>
      <c r="I22" s="108" t="s">
        <v>102</v>
      </c>
      <c r="J22" s="108" t="s">
        <v>108</v>
      </c>
      <c r="K22" s="108" t="s">
        <v>111</v>
      </c>
      <c r="L22" s="108" t="s">
        <v>112</v>
      </c>
      <c r="M22" s="108" t="s">
        <v>118</v>
      </c>
      <c r="N22" s="108" t="s">
        <v>161</v>
      </c>
      <c r="O22" s="108" t="s">
        <v>253</v>
      </c>
    </row>
    <row r="23" spans="2:16" s="50" customFormat="1" x14ac:dyDescent="0.2">
      <c r="B23" s="110" t="str">
        <f>C19</f>
        <v>김철수</v>
      </c>
      <c r="C23" s="110" t="s">
        <v>251</v>
      </c>
      <c r="D23" s="92" t="s">
        <v>97</v>
      </c>
      <c r="E23" s="111">
        <f>(J23+K23)/I23</f>
        <v>0.3</v>
      </c>
      <c r="F23" s="92"/>
      <c r="G23" s="57">
        <v>36526</v>
      </c>
      <c r="H23" s="57">
        <v>39813</v>
      </c>
      <c r="I23" s="94">
        <v>40</v>
      </c>
      <c r="J23" s="95">
        <v>0</v>
      </c>
      <c r="K23" s="95">
        <v>12</v>
      </c>
      <c r="L23" s="112" t="s">
        <v>370</v>
      </c>
      <c r="M23" s="92" t="s">
        <v>120</v>
      </c>
      <c r="N23" s="92" t="s">
        <v>162</v>
      </c>
      <c r="O23" s="110"/>
    </row>
    <row r="24" spans="2:16" s="50" customFormat="1" x14ac:dyDescent="0.2">
      <c r="B24" s="110" t="str">
        <f>B23</f>
        <v>김철수</v>
      </c>
      <c r="C24" s="110" t="s">
        <v>251</v>
      </c>
      <c r="D24" s="92" t="s">
        <v>94</v>
      </c>
      <c r="E24" s="111">
        <f>(J24+K24)/I24</f>
        <v>1.075</v>
      </c>
      <c r="F24" s="92"/>
      <c r="G24" s="57">
        <v>36526</v>
      </c>
      <c r="H24" s="57">
        <v>39813</v>
      </c>
      <c r="I24" s="94">
        <v>40</v>
      </c>
      <c r="J24" s="95">
        <v>30</v>
      </c>
      <c r="K24" s="95">
        <v>13</v>
      </c>
      <c r="L24" s="112" t="s">
        <v>371</v>
      </c>
      <c r="M24" s="92" t="s">
        <v>120</v>
      </c>
      <c r="N24" s="92" t="s">
        <v>163</v>
      </c>
      <c r="O24" s="110"/>
    </row>
    <row r="25" spans="2:16" s="50" customFormat="1" x14ac:dyDescent="0.2">
      <c r="B25" s="110" t="str">
        <f t="shared" ref="B25:B27" si="0">B24</f>
        <v>김철수</v>
      </c>
      <c r="C25" s="110" t="s">
        <v>251</v>
      </c>
      <c r="D25" s="92" t="s">
        <v>95</v>
      </c>
      <c r="E25" s="111">
        <f>(J25+K25)/I25</f>
        <v>0.85</v>
      </c>
      <c r="F25" s="92"/>
      <c r="G25" s="57">
        <v>36526</v>
      </c>
      <c r="H25" s="57">
        <v>39813</v>
      </c>
      <c r="I25" s="94">
        <v>40</v>
      </c>
      <c r="J25" s="95">
        <v>20</v>
      </c>
      <c r="K25" s="95">
        <v>14</v>
      </c>
      <c r="L25" s="112" t="s">
        <v>372</v>
      </c>
      <c r="M25" s="92" t="s">
        <v>121</v>
      </c>
      <c r="N25" s="92"/>
      <c r="O25" s="110"/>
    </row>
    <row r="26" spans="2:16" s="50" customFormat="1" x14ac:dyDescent="0.2">
      <c r="B26" s="110" t="str">
        <f t="shared" si="0"/>
        <v>김철수</v>
      </c>
      <c r="C26" s="110" t="s">
        <v>251</v>
      </c>
      <c r="D26" s="92" t="s">
        <v>96</v>
      </c>
      <c r="E26" s="111">
        <f>(J26+K26)/I26</f>
        <v>1.7</v>
      </c>
      <c r="F26" s="92"/>
      <c r="G26" s="57">
        <v>36526</v>
      </c>
      <c r="H26" s="57">
        <v>39813</v>
      </c>
      <c r="I26" s="94">
        <v>30</v>
      </c>
      <c r="J26" s="95">
        <v>50</v>
      </c>
      <c r="K26" s="95">
        <v>1</v>
      </c>
      <c r="L26" s="112" t="s">
        <v>320</v>
      </c>
      <c r="M26" s="92" t="s">
        <v>122</v>
      </c>
      <c r="N26" s="92"/>
      <c r="O26" s="110"/>
    </row>
    <row r="27" spans="2:16" s="50" customFormat="1" x14ac:dyDescent="0.2">
      <c r="B27" s="110" t="str">
        <f t="shared" si="0"/>
        <v>김철수</v>
      </c>
      <c r="C27" s="110" t="s">
        <v>251</v>
      </c>
      <c r="D27" s="92" t="s">
        <v>114</v>
      </c>
      <c r="E27" s="111">
        <f>(J27+K27)/I27</f>
        <v>1.1666666666666667</v>
      </c>
      <c r="F27" s="92"/>
      <c r="G27" s="57">
        <v>36526</v>
      </c>
      <c r="H27" s="57">
        <v>39813</v>
      </c>
      <c r="I27" s="94">
        <v>30</v>
      </c>
      <c r="J27" s="95">
        <v>35</v>
      </c>
      <c r="K27" s="95">
        <v>0</v>
      </c>
      <c r="L27" s="112" t="s">
        <v>323</v>
      </c>
      <c r="M27" s="92" t="s">
        <v>121</v>
      </c>
      <c r="N27" s="92"/>
      <c r="O27" s="110"/>
    </row>
    <row r="28" spans="2:16" s="50" customFormat="1" x14ac:dyDescent="0.2">
      <c r="B28" s="110"/>
      <c r="C28" s="110"/>
      <c r="D28" s="92"/>
      <c r="E28" s="111"/>
      <c r="F28" s="92"/>
      <c r="G28" s="57"/>
      <c r="H28" s="57"/>
      <c r="I28" s="94"/>
      <c r="J28" s="95"/>
      <c r="K28" s="95"/>
      <c r="L28" s="112"/>
      <c r="M28" s="110"/>
      <c r="N28" s="110"/>
      <c r="O28" s="110"/>
    </row>
    <row r="29" spans="2:16" s="26" customFormat="1" x14ac:dyDescent="0.2">
      <c r="B29" s="110"/>
      <c r="C29" s="110"/>
      <c r="D29" s="92"/>
      <c r="E29" s="111"/>
      <c r="F29" s="92"/>
      <c r="G29" s="57"/>
      <c r="H29" s="57"/>
      <c r="I29" s="94"/>
      <c r="J29" s="95"/>
      <c r="K29" s="95"/>
      <c r="L29" s="114"/>
      <c r="M29" s="115"/>
      <c r="N29" s="115"/>
      <c r="O29" s="115"/>
    </row>
    <row r="30" spans="2:16" s="26" customFormat="1" x14ac:dyDescent="0.2">
      <c r="B30" s="110"/>
      <c r="C30" s="110"/>
      <c r="D30" s="92"/>
      <c r="E30" s="111"/>
      <c r="F30" s="92"/>
      <c r="G30" s="57"/>
      <c r="H30" s="57"/>
      <c r="I30" s="94"/>
      <c r="J30" s="95"/>
      <c r="K30" s="95"/>
      <c r="L30" s="114"/>
      <c r="M30" s="115"/>
      <c r="N30" s="115"/>
      <c r="O30" s="115"/>
    </row>
    <row r="31" spans="2:16" s="26" customFormat="1" x14ac:dyDescent="0.2">
      <c r="B31" s="110"/>
      <c r="C31" s="110"/>
      <c r="D31" s="92"/>
      <c r="E31" s="111"/>
      <c r="F31" s="92"/>
      <c r="G31" s="57"/>
      <c r="H31" s="57"/>
      <c r="I31" s="94"/>
      <c r="J31" s="95"/>
      <c r="K31" s="95"/>
      <c r="L31" s="112"/>
      <c r="M31" s="113"/>
      <c r="N31" s="113"/>
      <c r="O31" s="113"/>
    </row>
    <row r="32" spans="2:16" s="26" customFormat="1" x14ac:dyDescent="0.2">
      <c r="B32" s="100"/>
      <c r="C32" s="100"/>
      <c r="D32" s="100"/>
      <c r="E32" s="101">
        <f>(J32+K32)/I32</f>
        <v>0.97222222222222221</v>
      </c>
      <c r="F32" s="100"/>
      <c r="G32" s="100"/>
      <c r="H32" s="100"/>
      <c r="I32" s="100">
        <f>SUM(I23:I31)</f>
        <v>180</v>
      </c>
      <c r="J32" s="100">
        <f>SUM(J23:J31)</f>
        <v>135</v>
      </c>
      <c r="K32" s="100">
        <f>SUM(K23:K31)</f>
        <v>40</v>
      </c>
      <c r="L32" s="100"/>
      <c r="M32" s="100"/>
      <c r="N32" s="100"/>
      <c r="O32" s="100"/>
    </row>
    <row r="33" spans="2:16" s="26" customFormat="1" x14ac:dyDescent="0.2"/>
    <row r="34" spans="2:16" s="26" customFormat="1" x14ac:dyDescent="0.2"/>
    <row r="35" spans="2:16" x14ac:dyDescent="0.2">
      <c r="B35" s="106" t="s">
        <v>249</v>
      </c>
      <c r="C35" s="210" t="str">
        <f>'III.2.운용조직 상세'!B23</f>
        <v>홍길동</v>
      </c>
      <c r="D35" s="87" t="s">
        <v>256</v>
      </c>
      <c r="E35" s="20"/>
      <c r="F35" s="20"/>
    </row>
    <row r="36" spans="2:16" x14ac:dyDescent="0.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89" t="s">
        <v>126</v>
      </c>
      <c r="P36" s="20"/>
    </row>
    <row r="37" spans="2:16" ht="17.25" customHeight="1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267" t="s">
        <v>252</v>
      </c>
      <c r="L37" s="267"/>
      <c r="M37" s="107"/>
      <c r="N37" s="107"/>
      <c r="O37" s="107"/>
      <c r="P37" s="20"/>
    </row>
    <row r="38" spans="2:16" ht="24" x14ac:dyDescent="0.2">
      <c r="B38" s="108" t="s">
        <v>32</v>
      </c>
      <c r="C38" s="109" t="s">
        <v>250</v>
      </c>
      <c r="D38" s="108" t="s">
        <v>117</v>
      </c>
      <c r="E38" s="109" t="s">
        <v>123</v>
      </c>
      <c r="F38" s="108" t="s">
        <v>107</v>
      </c>
      <c r="G38" s="108" t="s">
        <v>13</v>
      </c>
      <c r="H38" s="108" t="s">
        <v>14</v>
      </c>
      <c r="I38" s="108" t="s">
        <v>102</v>
      </c>
      <c r="J38" s="108" t="s">
        <v>108</v>
      </c>
      <c r="K38" s="108" t="s">
        <v>111</v>
      </c>
      <c r="L38" s="108" t="s">
        <v>112</v>
      </c>
      <c r="M38" s="108" t="s">
        <v>118</v>
      </c>
      <c r="N38" s="108" t="s">
        <v>161</v>
      </c>
      <c r="O38" s="108" t="s">
        <v>253</v>
      </c>
    </row>
    <row r="39" spans="2:16" s="50" customFormat="1" x14ac:dyDescent="0.2">
      <c r="B39" s="110" t="str">
        <f>C35</f>
        <v>홍길동</v>
      </c>
      <c r="C39" s="110" t="s">
        <v>251</v>
      </c>
      <c r="D39" s="92" t="s">
        <v>97</v>
      </c>
      <c r="E39" s="111">
        <f>(J39+K39)/I39</f>
        <v>0.3</v>
      </c>
      <c r="F39" s="92"/>
      <c r="G39" s="57">
        <v>36526</v>
      </c>
      <c r="H39" s="57">
        <v>39813</v>
      </c>
      <c r="I39" s="94">
        <v>40</v>
      </c>
      <c r="J39" s="95">
        <v>0</v>
      </c>
      <c r="K39" s="95">
        <v>12</v>
      </c>
      <c r="L39" s="112" t="s">
        <v>370</v>
      </c>
      <c r="M39" s="92" t="s">
        <v>120</v>
      </c>
      <c r="N39" s="92" t="s">
        <v>162</v>
      </c>
      <c r="O39" s="110"/>
    </row>
    <row r="40" spans="2:16" s="50" customFormat="1" x14ac:dyDescent="0.2">
      <c r="B40" s="110" t="str">
        <f>B39</f>
        <v>홍길동</v>
      </c>
      <c r="C40" s="110" t="s">
        <v>251</v>
      </c>
      <c r="D40" s="92" t="s">
        <v>94</v>
      </c>
      <c r="E40" s="111">
        <f>(J40+K40)/I40</f>
        <v>1.075</v>
      </c>
      <c r="F40" s="92"/>
      <c r="G40" s="57">
        <v>36526</v>
      </c>
      <c r="H40" s="57">
        <v>39813</v>
      </c>
      <c r="I40" s="94">
        <v>40</v>
      </c>
      <c r="J40" s="95">
        <v>30</v>
      </c>
      <c r="K40" s="95">
        <v>13</v>
      </c>
      <c r="L40" s="112" t="s">
        <v>371</v>
      </c>
      <c r="M40" s="92" t="s">
        <v>120</v>
      </c>
      <c r="N40" s="92" t="s">
        <v>163</v>
      </c>
      <c r="O40" s="110"/>
    </row>
    <row r="41" spans="2:16" s="50" customFormat="1" x14ac:dyDescent="0.2">
      <c r="B41" s="110" t="str">
        <f t="shared" ref="B41:B43" si="1">B40</f>
        <v>홍길동</v>
      </c>
      <c r="C41" s="110" t="s">
        <v>251</v>
      </c>
      <c r="D41" s="92" t="s">
        <v>95</v>
      </c>
      <c r="E41" s="111">
        <f>(J41+K41)/I41</f>
        <v>0.85</v>
      </c>
      <c r="F41" s="92"/>
      <c r="G41" s="57">
        <v>36526</v>
      </c>
      <c r="H41" s="57">
        <v>39813</v>
      </c>
      <c r="I41" s="94">
        <v>40</v>
      </c>
      <c r="J41" s="95">
        <v>20</v>
      </c>
      <c r="K41" s="95">
        <v>14</v>
      </c>
      <c r="L41" s="112" t="s">
        <v>372</v>
      </c>
      <c r="M41" s="92" t="s">
        <v>121</v>
      </c>
      <c r="N41" s="92"/>
      <c r="O41" s="110"/>
    </row>
    <row r="42" spans="2:16" s="50" customFormat="1" x14ac:dyDescent="0.2">
      <c r="B42" s="110" t="str">
        <f t="shared" si="1"/>
        <v>홍길동</v>
      </c>
      <c r="C42" s="110" t="s">
        <v>251</v>
      </c>
      <c r="D42" s="92" t="s">
        <v>96</v>
      </c>
      <c r="E42" s="111">
        <f>(J42+K42)/I42</f>
        <v>1.7</v>
      </c>
      <c r="F42" s="92"/>
      <c r="G42" s="57">
        <v>36526</v>
      </c>
      <c r="H42" s="57">
        <v>39813</v>
      </c>
      <c r="I42" s="94">
        <v>30</v>
      </c>
      <c r="J42" s="95">
        <v>50</v>
      </c>
      <c r="K42" s="95">
        <v>1</v>
      </c>
      <c r="L42" s="112" t="s">
        <v>320</v>
      </c>
      <c r="M42" s="92" t="s">
        <v>122</v>
      </c>
      <c r="N42" s="92"/>
      <c r="O42" s="110"/>
    </row>
    <row r="43" spans="2:16" s="50" customFormat="1" x14ac:dyDescent="0.2">
      <c r="B43" s="110" t="str">
        <f t="shared" si="1"/>
        <v>홍길동</v>
      </c>
      <c r="C43" s="110" t="s">
        <v>251</v>
      </c>
      <c r="D43" s="92" t="s">
        <v>114</v>
      </c>
      <c r="E43" s="111">
        <f>(J43+K43)/I43</f>
        <v>1.1666666666666667</v>
      </c>
      <c r="F43" s="92"/>
      <c r="G43" s="57">
        <v>36526</v>
      </c>
      <c r="H43" s="57">
        <v>39813</v>
      </c>
      <c r="I43" s="94">
        <v>30</v>
      </c>
      <c r="J43" s="95">
        <v>35</v>
      </c>
      <c r="K43" s="95">
        <v>0</v>
      </c>
      <c r="L43" s="112" t="s">
        <v>323</v>
      </c>
      <c r="M43" s="92" t="s">
        <v>121</v>
      </c>
      <c r="N43" s="92"/>
      <c r="O43" s="110"/>
    </row>
    <row r="44" spans="2:16" s="50" customFormat="1" x14ac:dyDescent="0.2">
      <c r="B44" s="110"/>
      <c r="C44" s="110"/>
      <c r="D44" s="92"/>
      <c r="E44" s="111"/>
      <c r="F44" s="92"/>
      <c r="G44" s="57"/>
      <c r="H44" s="57"/>
      <c r="I44" s="94"/>
      <c r="J44" s="95"/>
      <c r="K44" s="95"/>
      <c r="L44" s="112"/>
      <c r="M44" s="110"/>
      <c r="N44" s="110"/>
      <c r="O44" s="110"/>
    </row>
    <row r="45" spans="2:16" s="26" customFormat="1" x14ac:dyDescent="0.2">
      <c r="B45" s="110"/>
      <c r="C45" s="110"/>
      <c r="D45" s="92"/>
      <c r="E45" s="111"/>
      <c r="F45" s="92"/>
      <c r="G45" s="57"/>
      <c r="H45" s="57"/>
      <c r="I45" s="94"/>
      <c r="J45" s="95"/>
      <c r="K45" s="95"/>
      <c r="L45" s="114"/>
      <c r="M45" s="115"/>
      <c r="N45" s="115"/>
      <c r="O45" s="115"/>
    </row>
    <row r="46" spans="2:16" s="26" customFormat="1" x14ac:dyDescent="0.2">
      <c r="B46" s="110"/>
      <c r="C46" s="110"/>
      <c r="D46" s="92"/>
      <c r="E46" s="111"/>
      <c r="F46" s="92"/>
      <c r="G46" s="57"/>
      <c r="H46" s="57"/>
      <c r="I46" s="94"/>
      <c r="J46" s="95"/>
      <c r="K46" s="95"/>
      <c r="L46" s="114"/>
      <c r="M46" s="115"/>
      <c r="N46" s="115"/>
      <c r="O46" s="115"/>
    </row>
    <row r="47" spans="2:16" s="26" customFormat="1" x14ac:dyDescent="0.2">
      <c r="B47" s="110"/>
      <c r="C47" s="110"/>
      <c r="D47" s="92"/>
      <c r="E47" s="111"/>
      <c r="F47" s="92"/>
      <c r="G47" s="57"/>
      <c r="H47" s="57"/>
      <c r="I47" s="94"/>
      <c r="J47" s="95"/>
      <c r="K47" s="95"/>
      <c r="L47" s="112"/>
      <c r="M47" s="113"/>
      <c r="N47" s="113"/>
      <c r="O47" s="113"/>
    </row>
    <row r="48" spans="2:16" s="26" customFormat="1" x14ac:dyDescent="0.2">
      <c r="B48" s="100"/>
      <c r="C48" s="100"/>
      <c r="D48" s="100"/>
      <c r="E48" s="101">
        <f>(J48+K48)/I48</f>
        <v>0.97222222222222221</v>
      </c>
      <c r="F48" s="100"/>
      <c r="G48" s="100"/>
      <c r="H48" s="100"/>
      <c r="I48" s="100">
        <f>SUM(I39:I47)</f>
        <v>180</v>
      </c>
      <c r="J48" s="100">
        <f>SUM(J39:J47)</f>
        <v>135</v>
      </c>
      <c r="K48" s="100">
        <f>SUM(K39:K47)</f>
        <v>40</v>
      </c>
      <c r="L48" s="100"/>
      <c r="M48" s="100"/>
      <c r="N48" s="100"/>
      <c r="O48" s="100"/>
    </row>
    <row r="49" spans="2:16" s="26" customFormat="1" x14ac:dyDescent="0.2"/>
    <row r="51" spans="2:16" x14ac:dyDescent="0.2">
      <c r="B51" s="106" t="s">
        <v>32</v>
      </c>
      <c r="C51" s="210" t="str">
        <f>'III.2.운용조직 상세'!B29</f>
        <v>장길산</v>
      </c>
      <c r="D51" s="87" t="s">
        <v>256</v>
      </c>
      <c r="E51" s="20"/>
      <c r="F51" s="20"/>
    </row>
    <row r="52" spans="2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89" t="s">
        <v>126</v>
      </c>
      <c r="P52" s="20"/>
    </row>
    <row r="53" spans="2:16" ht="17.25" customHeight="1" x14ac:dyDescent="0.2">
      <c r="B53" s="107"/>
      <c r="C53" s="107"/>
      <c r="D53" s="107"/>
      <c r="E53" s="107"/>
      <c r="F53" s="107"/>
      <c r="G53" s="107"/>
      <c r="H53" s="107"/>
      <c r="I53" s="107"/>
      <c r="J53" s="107"/>
      <c r="K53" s="267" t="s">
        <v>125</v>
      </c>
      <c r="L53" s="267"/>
      <c r="M53" s="107"/>
      <c r="N53" s="107"/>
      <c r="O53" s="107"/>
      <c r="P53" s="20"/>
    </row>
    <row r="54" spans="2:16" ht="24" x14ac:dyDescent="0.2">
      <c r="B54" s="108" t="s">
        <v>32</v>
      </c>
      <c r="C54" s="109" t="s">
        <v>250</v>
      </c>
      <c r="D54" s="108" t="s">
        <v>117</v>
      </c>
      <c r="E54" s="109" t="s">
        <v>123</v>
      </c>
      <c r="F54" s="108" t="s">
        <v>107</v>
      </c>
      <c r="G54" s="108" t="s">
        <v>13</v>
      </c>
      <c r="H54" s="108" t="s">
        <v>14</v>
      </c>
      <c r="I54" s="108" t="s">
        <v>102</v>
      </c>
      <c r="J54" s="108" t="s">
        <v>108</v>
      </c>
      <c r="K54" s="108" t="s">
        <v>111</v>
      </c>
      <c r="L54" s="108" t="s">
        <v>112</v>
      </c>
      <c r="M54" s="108" t="s">
        <v>118</v>
      </c>
      <c r="N54" s="108" t="s">
        <v>161</v>
      </c>
      <c r="O54" s="108" t="s">
        <v>253</v>
      </c>
    </row>
    <row r="55" spans="2:16" s="50" customFormat="1" x14ac:dyDescent="0.2">
      <c r="B55" s="110" t="str">
        <f>C51</f>
        <v>장길산</v>
      </c>
      <c r="C55" s="110" t="s">
        <v>251</v>
      </c>
      <c r="D55" s="92" t="s">
        <v>97</v>
      </c>
      <c r="E55" s="111">
        <f>(J55+K55)/I55</f>
        <v>0.3</v>
      </c>
      <c r="F55" s="92"/>
      <c r="G55" s="57">
        <v>36526</v>
      </c>
      <c r="H55" s="57">
        <v>39813</v>
      </c>
      <c r="I55" s="94">
        <v>40</v>
      </c>
      <c r="J55" s="95">
        <v>0</v>
      </c>
      <c r="K55" s="95">
        <v>12</v>
      </c>
      <c r="L55" s="112" t="s">
        <v>370</v>
      </c>
      <c r="M55" s="92" t="s">
        <v>120</v>
      </c>
      <c r="N55" s="92" t="s">
        <v>162</v>
      </c>
      <c r="O55" s="110"/>
    </row>
    <row r="56" spans="2:16" s="50" customFormat="1" x14ac:dyDescent="0.2">
      <c r="B56" s="110" t="str">
        <f>B55</f>
        <v>장길산</v>
      </c>
      <c r="C56" s="110" t="s">
        <v>251</v>
      </c>
      <c r="D56" s="92" t="s">
        <v>94</v>
      </c>
      <c r="E56" s="111">
        <f>(J56+K56)/I56</f>
        <v>1.075</v>
      </c>
      <c r="F56" s="92"/>
      <c r="G56" s="57">
        <v>36526</v>
      </c>
      <c r="H56" s="57">
        <v>39813</v>
      </c>
      <c r="I56" s="94">
        <v>40</v>
      </c>
      <c r="J56" s="95">
        <v>30</v>
      </c>
      <c r="K56" s="95">
        <v>13</v>
      </c>
      <c r="L56" s="112" t="s">
        <v>371</v>
      </c>
      <c r="M56" s="92" t="s">
        <v>120</v>
      </c>
      <c r="N56" s="92" t="s">
        <v>163</v>
      </c>
      <c r="O56" s="110"/>
    </row>
    <row r="57" spans="2:16" s="50" customFormat="1" x14ac:dyDescent="0.2">
      <c r="B57" s="110" t="str">
        <f t="shared" ref="B57:B59" si="2">B56</f>
        <v>장길산</v>
      </c>
      <c r="C57" s="110" t="s">
        <v>251</v>
      </c>
      <c r="D57" s="92" t="s">
        <v>95</v>
      </c>
      <c r="E57" s="111">
        <f>(J57+K57)/I57</f>
        <v>0.85</v>
      </c>
      <c r="F57" s="92"/>
      <c r="G57" s="57">
        <v>36526</v>
      </c>
      <c r="H57" s="57">
        <v>39813</v>
      </c>
      <c r="I57" s="94">
        <v>40</v>
      </c>
      <c r="J57" s="95">
        <v>20</v>
      </c>
      <c r="K57" s="95">
        <v>14</v>
      </c>
      <c r="L57" s="112" t="s">
        <v>372</v>
      </c>
      <c r="M57" s="92" t="s">
        <v>121</v>
      </c>
      <c r="N57" s="92"/>
      <c r="O57" s="110"/>
    </row>
    <row r="58" spans="2:16" s="50" customFormat="1" x14ac:dyDescent="0.2">
      <c r="B58" s="110" t="str">
        <f t="shared" si="2"/>
        <v>장길산</v>
      </c>
      <c r="C58" s="110" t="s">
        <v>251</v>
      </c>
      <c r="D58" s="92" t="s">
        <v>96</v>
      </c>
      <c r="E58" s="111">
        <f>(J58+K58)/I58</f>
        <v>1.7</v>
      </c>
      <c r="F58" s="92"/>
      <c r="G58" s="57">
        <v>36526</v>
      </c>
      <c r="H58" s="57">
        <v>39813</v>
      </c>
      <c r="I58" s="94">
        <v>30</v>
      </c>
      <c r="J58" s="95">
        <v>50</v>
      </c>
      <c r="K58" s="95">
        <v>1</v>
      </c>
      <c r="L58" s="112" t="s">
        <v>320</v>
      </c>
      <c r="M58" s="92" t="s">
        <v>122</v>
      </c>
      <c r="N58" s="92"/>
      <c r="O58" s="110"/>
    </row>
    <row r="59" spans="2:16" s="50" customFormat="1" x14ac:dyDescent="0.2">
      <c r="B59" s="110" t="str">
        <f t="shared" si="2"/>
        <v>장길산</v>
      </c>
      <c r="C59" s="110" t="s">
        <v>251</v>
      </c>
      <c r="D59" s="92" t="s">
        <v>114</v>
      </c>
      <c r="E59" s="111">
        <f>(J59+K59)/I59</f>
        <v>1.1666666666666667</v>
      </c>
      <c r="F59" s="92"/>
      <c r="G59" s="57">
        <v>36526</v>
      </c>
      <c r="H59" s="57">
        <v>39813</v>
      </c>
      <c r="I59" s="94">
        <v>30</v>
      </c>
      <c r="J59" s="95">
        <v>35</v>
      </c>
      <c r="K59" s="95">
        <v>0</v>
      </c>
      <c r="L59" s="112" t="s">
        <v>323</v>
      </c>
      <c r="M59" s="92" t="s">
        <v>121</v>
      </c>
      <c r="N59" s="92"/>
      <c r="O59" s="110"/>
    </row>
    <row r="60" spans="2:16" s="50" customFormat="1" x14ac:dyDescent="0.2">
      <c r="B60" s="110"/>
      <c r="C60" s="110"/>
      <c r="D60" s="92"/>
      <c r="E60" s="111"/>
      <c r="F60" s="92"/>
      <c r="G60" s="57"/>
      <c r="H60" s="57"/>
      <c r="I60" s="94"/>
      <c r="J60" s="95"/>
      <c r="K60" s="95"/>
      <c r="L60" s="112"/>
      <c r="M60" s="110"/>
      <c r="N60" s="110"/>
      <c r="O60" s="110"/>
    </row>
    <row r="61" spans="2:16" s="26" customFormat="1" x14ac:dyDescent="0.2">
      <c r="B61" s="110"/>
      <c r="C61" s="110"/>
      <c r="D61" s="92"/>
      <c r="E61" s="111"/>
      <c r="F61" s="92"/>
      <c r="G61" s="57"/>
      <c r="H61" s="57"/>
      <c r="I61" s="94"/>
      <c r="J61" s="95"/>
      <c r="K61" s="95"/>
      <c r="L61" s="114"/>
      <c r="M61" s="115"/>
      <c r="N61" s="115"/>
      <c r="O61" s="115"/>
    </row>
    <row r="62" spans="2:16" s="26" customFormat="1" x14ac:dyDescent="0.2">
      <c r="B62" s="110"/>
      <c r="C62" s="110"/>
      <c r="D62" s="92"/>
      <c r="E62" s="111"/>
      <c r="F62" s="92"/>
      <c r="G62" s="57"/>
      <c r="H62" s="57"/>
      <c r="I62" s="94"/>
      <c r="J62" s="95"/>
      <c r="K62" s="95"/>
      <c r="L62" s="114"/>
      <c r="M62" s="115"/>
      <c r="N62" s="115"/>
      <c r="O62" s="115"/>
    </row>
    <row r="63" spans="2:16" s="26" customFormat="1" x14ac:dyDescent="0.2">
      <c r="B63" s="110"/>
      <c r="C63" s="110"/>
      <c r="D63" s="92"/>
      <c r="E63" s="111"/>
      <c r="F63" s="92"/>
      <c r="G63" s="57"/>
      <c r="H63" s="57"/>
      <c r="I63" s="94"/>
      <c r="J63" s="95"/>
      <c r="K63" s="95"/>
      <c r="L63" s="112"/>
      <c r="M63" s="113"/>
      <c r="N63" s="113"/>
      <c r="O63" s="113"/>
    </row>
    <row r="64" spans="2:16" s="26" customFormat="1" x14ac:dyDescent="0.2">
      <c r="B64" s="100"/>
      <c r="C64" s="100"/>
      <c r="D64" s="100"/>
      <c r="E64" s="101">
        <f>(J64+K64)/I64</f>
        <v>0.97222222222222221</v>
      </c>
      <c r="F64" s="100"/>
      <c r="G64" s="100"/>
      <c r="H64" s="100"/>
      <c r="I64" s="100">
        <f>SUM(I55:I63)</f>
        <v>180</v>
      </c>
      <c r="J64" s="100">
        <f>SUM(J55:J63)</f>
        <v>135</v>
      </c>
      <c r="K64" s="100">
        <f>SUM(K55:K63)</f>
        <v>40</v>
      </c>
      <c r="L64" s="100"/>
      <c r="M64" s="100"/>
      <c r="N64" s="100"/>
      <c r="O64" s="100"/>
    </row>
  </sheetData>
  <mergeCells count="3">
    <mergeCell ref="K21:L21"/>
    <mergeCell ref="K37:L37"/>
    <mergeCell ref="K53:L53"/>
  </mergeCells>
  <phoneticPr fontId="2" type="noConversion"/>
  <pageMargins left="0.25" right="0.25" top="0.75" bottom="0.75" header="0.3" footer="0.3"/>
  <pageSetup paperSize="9" scale="46" fitToHeight="0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zoomScaleNormal="100" workbookViewId="0"/>
  </sheetViews>
  <sheetFormatPr defaultColWidth="11.42578125" defaultRowHeight="12" customHeight="1" x14ac:dyDescent="0.2"/>
  <cols>
    <col min="1" max="1" width="2.7109375" style="129" customWidth="1"/>
    <col min="2" max="2" width="13.7109375" style="129" customWidth="1"/>
    <col min="3" max="3" width="15" style="129" customWidth="1"/>
    <col min="4" max="5" width="14.42578125" style="129" customWidth="1"/>
    <col min="6" max="7" width="13.5703125" style="129" customWidth="1"/>
    <col min="8" max="8" width="25.7109375" style="129" customWidth="1"/>
    <col min="9" max="9" width="7.5703125" style="129" customWidth="1"/>
    <col min="10" max="10" width="0.85546875" style="129" customWidth="1"/>
    <col min="11" max="11" width="24.85546875" style="129" customWidth="1"/>
    <col min="12" max="12" width="7.5703125" style="129" customWidth="1"/>
    <col min="13" max="13" width="12.140625" style="129" customWidth="1"/>
    <col min="14" max="14" width="10.5703125" style="129" bestFit="1" customWidth="1"/>
    <col min="15" max="16384" width="11.42578125" style="129"/>
  </cols>
  <sheetData>
    <row r="1" spans="1:17" ht="12" customHeight="1" thickBot="1" x14ac:dyDescent="0.25"/>
    <row r="2" spans="1:17" ht="12" customHeight="1" thickBot="1" x14ac:dyDescent="0.25">
      <c r="B2" s="6" t="s">
        <v>26</v>
      </c>
      <c r="C2" s="8" t="str">
        <f>I.재무현황!C2</f>
        <v>운용사AAA</v>
      </c>
    </row>
    <row r="3" spans="1:17" ht="12" customHeight="1" x14ac:dyDescent="0.2">
      <c r="B3" s="130"/>
      <c r="C3" s="130"/>
    </row>
    <row r="4" spans="1:17" ht="12" customHeight="1" x14ac:dyDescent="0.2">
      <c r="B4" s="16" t="s">
        <v>83</v>
      </c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8"/>
      <c r="N4" s="136"/>
      <c r="O4" s="136"/>
    </row>
    <row r="5" spans="1:17" s="175" customFormat="1" x14ac:dyDescent="0.2">
      <c r="A5" s="12"/>
      <c r="B5" s="75" t="s">
        <v>380</v>
      </c>
      <c r="C5" s="76"/>
      <c r="D5" s="76"/>
      <c r="E5" s="76"/>
      <c r="F5" s="76"/>
      <c r="G5" s="76"/>
      <c r="H5" s="76"/>
      <c r="I5" s="76"/>
      <c r="J5" s="76"/>
      <c r="L5" s="76"/>
      <c r="M5" s="77"/>
    </row>
    <row r="6" spans="1:17" s="175" customFormat="1" x14ac:dyDescent="0.2">
      <c r="A6" s="12"/>
      <c r="B6" s="75" t="s">
        <v>381</v>
      </c>
      <c r="C6" s="76"/>
      <c r="D6" s="76"/>
      <c r="E6" s="76"/>
      <c r="F6" s="76"/>
      <c r="G6" s="76"/>
      <c r="H6" s="76"/>
      <c r="I6" s="76"/>
      <c r="J6" s="76"/>
      <c r="L6" s="76"/>
      <c r="M6" s="77"/>
    </row>
    <row r="7" spans="1:17" ht="12" customHeight="1" x14ac:dyDescent="0.2">
      <c r="B7" s="208" t="s">
        <v>353</v>
      </c>
      <c r="C7" s="143"/>
      <c r="D7" s="136"/>
      <c r="E7" s="136"/>
      <c r="F7" s="136"/>
      <c r="G7" s="136"/>
      <c r="H7" s="136"/>
      <c r="I7" s="136"/>
      <c r="J7" s="136"/>
      <c r="K7" s="136"/>
      <c r="L7" s="136"/>
      <c r="M7" s="144"/>
      <c r="N7" s="136"/>
      <c r="O7" s="136"/>
    </row>
    <row r="8" spans="1:17" ht="12" customHeight="1" x14ac:dyDescent="0.2">
      <c r="B8" s="208" t="s">
        <v>352</v>
      </c>
      <c r="C8" s="143"/>
      <c r="D8" s="136"/>
      <c r="E8" s="136"/>
      <c r="F8" s="136"/>
      <c r="G8" s="136"/>
      <c r="H8" s="136"/>
      <c r="I8" s="136"/>
      <c r="J8" s="136"/>
      <c r="K8" s="136"/>
      <c r="L8" s="136"/>
      <c r="M8" s="144"/>
      <c r="N8" s="136"/>
      <c r="O8" s="136"/>
    </row>
    <row r="9" spans="1:17" ht="12" customHeight="1" x14ac:dyDescent="0.2">
      <c r="B9" s="208" t="s">
        <v>245</v>
      </c>
      <c r="C9" s="143"/>
      <c r="D9" s="136"/>
      <c r="E9" s="136"/>
      <c r="F9" s="136"/>
      <c r="G9" s="136"/>
      <c r="H9" s="136"/>
      <c r="I9" s="136"/>
      <c r="J9" s="136"/>
      <c r="K9" s="136"/>
      <c r="L9" s="136"/>
      <c r="M9" s="144"/>
      <c r="N9" s="136"/>
      <c r="O9" s="136"/>
    </row>
    <row r="10" spans="1:17" ht="12" customHeight="1" x14ac:dyDescent="0.2">
      <c r="B10" s="123"/>
      <c r="C10" s="143"/>
      <c r="D10" s="136"/>
      <c r="E10" s="136"/>
      <c r="F10" s="136"/>
      <c r="G10" s="136"/>
      <c r="H10" s="136"/>
      <c r="I10" s="136"/>
      <c r="J10" s="136"/>
      <c r="K10" s="136"/>
      <c r="L10" s="136"/>
      <c r="M10" s="144"/>
      <c r="N10" s="136"/>
      <c r="O10" s="136"/>
    </row>
    <row r="11" spans="1:17" ht="12" customHeight="1" x14ac:dyDescent="0.2">
      <c r="B11" s="72" t="s">
        <v>104</v>
      </c>
      <c r="C11" s="161"/>
      <c r="D11" s="162"/>
      <c r="E11" s="162"/>
      <c r="F11" s="162"/>
      <c r="G11" s="162"/>
      <c r="H11" s="162"/>
      <c r="I11" s="162"/>
      <c r="J11" s="162"/>
      <c r="K11" s="162"/>
      <c r="L11" s="162"/>
      <c r="M11" s="163"/>
      <c r="N11" s="136"/>
      <c r="O11" s="136"/>
    </row>
    <row r="12" spans="1:17" ht="12" customHeight="1" x14ac:dyDescent="0.2">
      <c r="B12" s="143"/>
      <c r="C12" s="143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7" s="175" customFormat="1" x14ac:dyDescent="0.2">
      <c r="A13" s="9"/>
      <c r="B13" s="13" t="s">
        <v>198</v>
      </c>
    </row>
    <row r="14" spans="1:17" s="175" customFormat="1" x14ac:dyDescent="0.2">
      <c r="A14" s="9"/>
      <c r="B14" s="13"/>
    </row>
    <row r="15" spans="1:17" ht="12" customHeight="1" x14ac:dyDescent="0.2">
      <c r="B15" s="87" t="s">
        <v>240</v>
      </c>
      <c r="C15" s="130"/>
      <c r="G15" s="87"/>
      <c r="M15" s="27" t="s">
        <v>210</v>
      </c>
      <c r="O15" s="87"/>
    </row>
    <row r="16" spans="1:17" s="175" customFormat="1" ht="26.25" customHeight="1" x14ac:dyDescent="0.2">
      <c r="B16" s="167"/>
      <c r="C16" s="167"/>
      <c r="D16" s="167"/>
      <c r="E16" s="167"/>
      <c r="F16" s="167"/>
      <c r="G16" s="167"/>
      <c r="H16" s="268" t="s">
        <v>211</v>
      </c>
      <c r="I16" s="268"/>
      <c r="J16" s="167"/>
      <c r="K16" s="268" t="s">
        <v>244</v>
      </c>
      <c r="L16" s="268"/>
      <c r="M16" s="167"/>
      <c r="N16" s="129"/>
      <c r="O16" s="129"/>
      <c r="P16" s="129"/>
      <c r="Q16" s="87"/>
    </row>
    <row r="17" spans="1:17" s="175" customFormat="1" ht="24" x14ac:dyDescent="0.2">
      <c r="B17" s="166" t="s">
        <v>199</v>
      </c>
      <c r="C17" s="166" t="s">
        <v>203</v>
      </c>
      <c r="D17" s="166" t="s">
        <v>204</v>
      </c>
      <c r="E17" s="166" t="s">
        <v>205</v>
      </c>
      <c r="F17" s="166" t="s">
        <v>202</v>
      </c>
      <c r="G17" s="166" t="s">
        <v>206</v>
      </c>
      <c r="H17" s="166" t="s">
        <v>208</v>
      </c>
      <c r="I17" s="166" t="s">
        <v>209</v>
      </c>
      <c r="J17" s="166"/>
      <c r="K17" s="166" t="s">
        <v>208</v>
      </c>
      <c r="L17" s="166" t="s">
        <v>207</v>
      </c>
      <c r="M17" s="166" t="s">
        <v>344</v>
      </c>
      <c r="N17" s="129"/>
      <c r="O17" s="129"/>
      <c r="P17" s="129"/>
      <c r="Q17" s="87"/>
    </row>
    <row r="18" spans="1:17" s="175" customFormat="1" x14ac:dyDescent="0.2">
      <c r="A18" s="11">
        <v>1</v>
      </c>
      <c r="B18" s="73" t="s">
        <v>200</v>
      </c>
      <c r="C18" s="165" t="str">
        <f>'II.1.(1)청산펀드 현황'!B31</f>
        <v>Fund 1호</v>
      </c>
      <c r="D18" s="165" t="str">
        <f>'II.1.(1)청산펀드 현황'!C31</f>
        <v>PEF</v>
      </c>
      <c r="E18" s="164">
        <f>'II.1.(1)청산펀드 현황'!D31</f>
        <v>36526</v>
      </c>
      <c r="F18" s="164">
        <f>'II.1.(1)청산펀드 현황'!E31</f>
        <v>39813</v>
      </c>
      <c r="G18" s="176">
        <f>'II.1.(1)청산펀드 현황'!F31</f>
        <v>250</v>
      </c>
      <c r="H18" s="29" t="s">
        <v>213</v>
      </c>
      <c r="I18" s="177">
        <v>3</v>
      </c>
      <c r="J18" s="29"/>
      <c r="K18" s="29" t="s">
        <v>212</v>
      </c>
      <c r="L18" s="177">
        <v>3</v>
      </c>
      <c r="M18" s="181">
        <f t="shared" ref="M18:M24" si="0">L18/I18</f>
        <v>1</v>
      </c>
      <c r="N18" s="129"/>
      <c r="O18" s="129"/>
      <c r="P18" s="129"/>
    </row>
    <row r="19" spans="1:17" s="175" customFormat="1" x14ac:dyDescent="0.2">
      <c r="A19" s="11">
        <f>A18+1</f>
        <v>2</v>
      </c>
      <c r="B19" s="73" t="s">
        <v>200</v>
      </c>
      <c r="C19" s="165" t="str">
        <f>'II.1.(1)청산펀드 현황'!B32</f>
        <v>Fund 2호</v>
      </c>
      <c r="D19" s="165" t="str">
        <f>'II.1.(1)청산펀드 현황'!C32</f>
        <v>KVF</v>
      </c>
      <c r="E19" s="164">
        <f>'II.1.(1)청산펀드 현황'!D32</f>
        <v>36526</v>
      </c>
      <c r="F19" s="164">
        <f>'II.1.(1)청산펀드 현황'!E32</f>
        <v>39813</v>
      </c>
      <c r="G19" s="176">
        <f>'II.1.(1)청산펀드 현황'!F32</f>
        <v>250</v>
      </c>
      <c r="H19" s="29" t="s">
        <v>212</v>
      </c>
      <c r="I19" s="177">
        <v>3</v>
      </c>
      <c r="J19" s="29"/>
      <c r="K19" s="29" t="s">
        <v>215</v>
      </c>
      <c r="L19" s="177">
        <v>2</v>
      </c>
      <c r="M19" s="181">
        <f t="shared" si="0"/>
        <v>0.66666666666666663</v>
      </c>
      <c r="N19" s="129"/>
      <c r="O19" s="129"/>
      <c r="P19" s="129"/>
    </row>
    <row r="20" spans="1:17" s="175" customFormat="1" x14ac:dyDescent="0.2">
      <c r="A20" s="11">
        <f t="shared" ref="A20:A32" si="1">A19+1</f>
        <v>3</v>
      </c>
      <c r="B20" s="73" t="s">
        <v>200</v>
      </c>
      <c r="C20" s="165" t="str">
        <f>'II.1.(1)청산펀드 현황'!B33</f>
        <v>Fund 3호</v>
      </c>
      <c r="D20" s="165" t="str">
        <f>'II.1.(1)청산펀드 현황'!C33</f>
        <v>PEF</v>
      </c>
      <c r="E20" s="164">
        <f>'II.1.(1)청산펀드 현황'!D33</f>
        <v>36526</v>
      </c>
      <c r="F20" s="164" t="str">
        <f>'II.1.(1)청산펀드 현황'!E33</f>
        <v>청산중</v>
      </c>
      <c r="G20" s="176">
        <f>'II.1.(1)청산펀드 현황'!F33</f>
        <v>250</v>
      </c>
      <c r="H20" s="29" t="s">
        <v>215</v>
      </c>
      <c r="I20" s="177">
        <v>2</v>
      </c>
      <c r="J20" s="29"/>
      <c r="K20" s="29" t="s">
        <v>214</v>
      </c>
      <c r="L20" s="177">
        <v>2</v>
      </c>
      <c r="M20" s="181">
        <f t="shared" si="0"/>
        <v>1</v>
      </c>
      <c r="N20" s="129"/>
      <c r="O20" s="129"/>
      <c r="P20" s="129"/>
    </row>
    <row r="21" spans="1:17" s="175" customFormat="1" x14ac:dyDescent="0.2">
      <c r="A21" s="11">
        <f t="shared" si="1"/>
        <v>4</v>
      </c>
      <c r="B21" s="73" t="s">
        <v>200</v>
      </c>
      <c r="C21" s="165" t="str">
        <f>'II.1.(1)청산펀드 현황'!B34</f>
        <v>Fund 4호</v>
      </c>
      <c r="D21" s="165" t="str">
        <f>'II.1.(1)청산펀드 현황'!C34</f>
        <v>PEF</v>
      </c>
      <c r="E21" s="164">
        <f>'II.1.(1)청산펀드 현황'!D34</f>
        <v>36526</v>
      </c>
      <c r="F21" s="164" t="str">
        <f>'II.1.(1)청산펀드 현황'!E34</f>
        <v>만기연장</v>
      </c>
      <c r="G21" s="176">
        <f>'II.1.(1)청산펀드 현황'!F34</f>
        <v>250</v>
      </c>
      <c r="H21" s="29" t="s">
        <v>212</v>
      </c>
      <c r="I21" s="177">
        <v>3</v>
      </c>
      <c r="J21" s="29"/>
      <c r="K21" s="29" t="s">
        <v>216</v>
      </c>
      <c r="L21" s="177">
        <v>1</v>
      </c>
      <c r="M21" s="181">
        <f t="shared" si="0"/>
        <v>0.33333333333333331</v>
      </c>
      <c r="N21" s="129"/>
      <c r="O21" s="129"/>
      <c r="P21" s="129"/>
    </row>
    <row r="22" spans="1:17" s="175" customFormat="1" x14ac:dyDescent="0.2">
      <c r="A22" s="11">
        <f t="shared" si="1"/>
        <v>5</v>
      </c>
      <c r="B22" s="73" t="s">
        <v>201</v>
      </c>
      <c r="C22" s="165" t="str">
        <f>'II.1.(2)운용중펀드 현황'!B21</f>
        <v>Fund 5호</v>
      </c>
      <c r="D22" s="165" t="str">
        <f>'II.1.(2)운용중펀드 현황'!C21</f>
        <v>PEF</v>
      </c>
      <c r="E22" s="164">
        <f>'II.1.(2)운용중펀드 현황'!D21</f>
        <v>36526</v>
      </c>
      <c r="F22" s="164">
        <f>'II.1.(2)운용중펀드 현황'!E21</f>
        <v>39813</v>
      </c>
      <c r="G22" s="176">
        <f>'II.1.(2)운용중펀드 현황'!G21</f>
        <v>250</v>
      </c>
      <c r="H22" s="29" t="s">
        <v>213</v>
      </c>
      <c r="I22" s="177">
        <v>3</v>
      </c>
      <c r="J22" s="29"/>
      <c r="K22" s="29" t="s">
        <v>212</v>
      </c>
      <c r="L22" s="177">
        <v>3</v>
      </c>
      <c r="M22" s="181">
        <f t="shared" si="0"/>
        <v>1</v>
      </c>
      <c r="N22" s="129"/>
      <c r="O22" s="129"/>
      <c r="P22" s="129"/>
    </row>
    <row r="23" spans="1:17" s="175" customFormat="1" x14ac:dyDescent="0.2">
      <c r="A23" s="11">
        <f t="shared" si="1"/>
        <v>6</v>
      </c>
      <c r="B23" s="73" t="s">
        <v>201</v>
      </c>
      <c r="C23" s="165" t="str">
        <f>'II.1.(2)운용중펀드 현황'!B22</f>
        <v>Fund 6호</v>
      </c>
      <c r="D23" s="165" t="str">
        <f>'II.1.(2)운용중펀드 현황'!C22</f>
        <v>KVF</v>
      </c>
      <c r="E23" s="164">
        <f>'II.1.(2)운용중펀드 현황'!D22</f>
        <v>36526</v>
      </c>
      <c r="F23" s="164">
        <f>'II.1.(2)운용중펀드 현황'!E22</f>
        <v>39813</v>
      </c>
      <c r="G23" s="176">
        <f>'II.1.(2)운용중펀드 현황'!G22</f>
        <v>250</v>
      </c>
      <c r="H23" s="29" t="s">
        <v>212</v>
      </c>
      <c r="I23" s="177">
        <v>3</v>
      </c>
      <c r="J23" s="29"/>
      <c r="K23" s="29" t="s">
        <v>215</v>
      </c>
      <c r="L23" s="177">
        <v>2</v>
      </c>
      <c r="M23" s="181">
        <f t="shared" si="0"/>
        <v>0.66666666666666663</v>
      </c>
      <c r="N23" s="129"/>
      <c r="O23" s="129"/>
      <c r="P23" s="129"/>
    </row>
    <row r="24" spans="1:17" s="175" customFormat="1" x14ac:dyDescent="0.2">
      <c r="A24" s="11">
        <f t="shared" si="1"/>
        <v>7</v>
      </c>
      <c r="B24" s="73" t="s">
        <v>201</v>
      </c>
      <c r="C24" s="165" t="str">
        <f>'II.1.(2)운용중펀드 현황'!B23</f>
        <v>Fund 7호</v>
      </c>
      <c r="D24" s="165" t="str">
        <f>'II.1.(2)운용중펀드 현황'!C23</f>
        <v>PEF</v>
      </c>
      <c r="E24" s="164">
        <f>'II.1.(2)운용중펀드 현황'!D23</f>
        <v>36526</v>
      </c>
      <c r="F24" s="164">
        <f>'II.1.(2)운용중펀드 현황'!E23</f>
        <v>39813</v>
      </c>
      <c r="G24" s="176">
        <f>'II.1.(2)운용중펀드 현황'!G23</f>
        <v>250</v>
      </c>
      <c r="H24" s="29" t="s">
        <v>215</v>
      </c>
      <c r="I24" s="177">
        <v>2</v>
      </c>
      <c r="J24" s="29"/>
      <c r="K24" s="29" t="s">
        <v>214</v>
      </c>
      <c r="L24" s="177">
        <v>2</v>
      </c>
      <c r="M24" s="181">
        <f t="shared" si="0"/>
        <v>1</v>
      </c>
      <c r="N24" s="129"/>
      <c r="O24" s="129"/>
      <c r="P24" s="129"/>
    </row>
    <row r="25" spans="1:17" s="175" customFormat="1" x14ac:dyDescent="0.2">
      <c r="A25" s="11">
        <f t="shared" si="1"/>
        <v>8</v>
      </c>
      <c r="B25" s="73"/>
      <c r="C25" s="165"/>
      <c r="D25" s="165"/>
      <c r="E25" s="164"/>
      <c r="F25" s="164"/>
      <c r="G25" s="176"/>
      <c r="H25" s="29"/>
      <c r="I25" s="177"/>
      <c r="J25" s="29"/>
      <c r="K25" s="29"/>
      <c r="L25" s="177"/>
      <c r="M25" s="31"/>
      <c r="N25" s="129"/>
      <c r="O25" s="129"/>
      <c r="P25" s="129"/>
    </row>
    <row r="26" spans="1:17" s="175" customFormat="1" x14ac:dyDescent="0.2">
      <c r="A26" s="11">
        <f t="shared" si="1"/>
        <v>9</v>
      </c>
      <c r="B26" s="73"/>
      <c r="C26" s="165"/>
      <c r="D26" s="165"/>
      <c r="E26" s="164"/>
      <c r="F26" s="164"/>
      <c r="G26" s="176"/>
      <c r="H26" s="29"/>
      <c r="I26" s="177"/>
      <c r="J26" s="29"/>
      <c r="K26" s="29"/>
      <c r="L26" s="177"/>
      <c r="M26" s="31"/>
      <c r="N26" s="129"/>
      <c r="O26" s="129"/>
      <c r="P26" s="129"/>
    </row>
    <row r="27" spans="1:17" s="175" customFormat="1" x14ac:dyDescent="0.2">
      <c r="A27" s="11">
        <f t="shared" si="1"/>
        <v>10</v>
      </c>
      <c r="B27" s="73"/>
      <c r="C27" s="165"/>
      <c r="D27" s="165"/>
      <c r="E27" s="164"/>
      <c r="F27" s="164"/>
      <c r="G27" s="176"/>
      <c r="H27" s="29"/>
      <c r="I27" s="177"/>
      <c r="J27" s="29"/>
      <c r="K27" s="29"/>
      <c r="L27" s="177"/>
      <c r="M27" s="31"/>
      <c r="N27" s="129"/>
      <c r="O27" s="129"/>
      <c r="P27" s="129"/>
    </row>
    <row r="28" spans="1:17" s="175" customFormat="1" x14ac:dyDescent="0.2">
      <c r="A28" s="11">
        <f t="shared" si="1"/>
        <v>11</v>
      </c>
      <c r="B28" s="73"/>
      <c r="C28" s="165"/>
      <c r="D28" s="165"/>
      <c r="E28" s="164"/>
      <c r="F28" s="164"/>
      <c r="G28" s="176"/>
      <c r="H28" s="29"/>
      <c r="I28" s="177"/>
      <c r="J28" s="29"/>
      <c r="K28" s="29"/>
      <c r="L28" s="177"/>
      <c r="M28" s="31"/>
      <c r="N28" s="129"/>
      <c r="O28" s="129"/>
      <c r="P28" s="129"/>
    </row>
    <row r="29" spans="1:17" s="175" customFormat="1" x14ac:dyDescent="0.2">
      <c r="A29" s="11">
        <f t="shared" si="1"/>
        <v>12</v>
      </c>
      <c r="B29" s="73"/>
      <c r="C29" s="165"/>
      <c r="D29" s="165"/>
      <c r="E29" s="164"/>
      <c r="F29" s="164"/>
      <c r="G29" s="176"/>
      <c r="H29" s="29"/>
      <c r="I29" s="177"/>
      <c r="J29" s="29"/>
      <c r="K29" s="29"/>
      <c r="L29" s="177"/>
      <c r="M29" s="31"/>
      <c r="N29" s="129"/>
      <c r="O29" s="129"/>
      <c r="P29" s="129"/>
    </row>
    <row r="30" spans="1:17" s="175" customFormat="1" x14ac:dyDescent="0.2">
      <c r="A30" s="11">
        <f t="shared" si="1"/>
        <v>13</v>
      </c>
      <c r="B30" s="73"/>
      <c r="C30" s="165"/>
      <c r="D30" s="165"/>
      <c r="E30" s="164"/>
      <c r="F30" s="164"/>
      <c r="G30" s="176"/>
      <c r="H30" s="29"/>
      <c r="I30" s="177"/>
      <c r="J30" s="29"/>
      <c r="K30" s="29"/>
      <c r="L30" s="177"/>
      <c r="M30" s="31"/>
      <c r="N30" s="129"/>
      <c r="O30" s="129"/>
      <c r="P30" s="129"/>
    </row>
    <row r="31" spans="1:17" s="175" customFormat="1" x14ac:dyDescent="0.2">
      <c r="A31" s="11">
        <f t="shared" si="1"/>
        <v>14</v>
      </c>
      <c r="B31" s="73"/>
      <c r="C31" s="165"/>
      <c r="D31" s="165"/>
      <c r="E31" s="164"/>
      <c r="F31" s="164"/>
      <c r="G31" s="176"/>
      <c r="H31" s="29"/>
      <c r="I31" s="177"/>
      <c r="J31" s="29"/>
      <c r="K31" s="29"/>
      <c r="L31" s="177"/>
      <c r="M31" s="31"/>
      <c r="N31" s="129"/>
      <c r="O31" s="129"/>
      <c r="P31" s="129"/>
    </row>
    <row r="32" spans="1:17" s="175" customFormat="1" x14ac:dyDescent="0.2">
      <c r="A32" s="11">
        <f t="shared" si="1"/>
        <v>15</v>
      </c>
      <c r="B32" s="73"/>
      <c r="C32" s="165"/>
      <c r="D32" s="165"/>
      <c r="E32" s="164"/>
      <c r="F32" s="164"/>
      <c r="G32" s="176"/>
      <c r="H32" s="29"/>
      <c r="I32" s="177"/>
      <c r="J32" s="29"/>
      <c r="K32" s="29"/>
      <c r="L32" s="177"/>
      <c r="M32" s="31"/>
      <c r="N32" s="129"/>
      <c r="O32" s="129"/>
      <c r="P32" s="129"/>
    </row>
    <row r="33" spans="1:14" s="175" customFormat="1" x14ac:dyDescent="0.2">
      <c r="A33" s="11"/>
      <c r="B33" s="170"/>
      <c r="C33" s="170"/>
      <c r="D33" s="169"/>
      <c r="E33" s="170"/>
      <c r="F33" s="170"/>
      <c r="G33" s="170"/>
      <c r="H33" s="170"/>
      <c r="I33" s="178"/>
      <c r="J33" s="168"/>
      <c r="K33" s="168"/>
      <c r="L33" s="178"/>
      <c r="M33" s="168"/>
      <c r="N33" s="27"/>
    </row>
    <row r="34" spans="1:14" ht="21.75" customHeight="1" x14ac:dyDescent="0.2">
      <c r="B34" s="39" t="s">
        <v>0</v>
      </c>
      <c r="C34" s="39"/>
      <c r="D34" s="41"/>
      <c r="E34" s="41"/>
      <c r="F34" s="41"/>
      <c r="G34" s="40">
        <f>SUM(G18:G33)</f>
        <v>1750</v>
      </c>
      <c r="H34" s="40"/>
      <c r="I34" s="40"/>
      <c r="J34" s="40"/>
      <c r="K34" s="40"/>
      <c r="L34" s="40"/>
      <c r="M34" s="182">
        <f>SUMPRODUCT(G18:G33,M18:M33)/G34</f>
        <v>0.80952380952380953</v>
      </c>
    </row>
    <row r="35" spans="1:14" ht="12" customHeight="1" x14ac:dyDescent="0.2">
      <c r="I35" s="179"/>
      <c r="L35" s="179"/>
    </row>
    <row r="36" spans="1:14" ht="12" customHeight="1" x14ac:dyDescent="0.2">
      <c r="I36" s="179"/>
      <c r="L36" s="179"/>
    </row>
    <row r="37" spans="1:14" ht="12" customHeight="1" x14ac:dyDescent="0.2">
      <c r="I37" s="179"/>
      <c r="L37" s="179"/>
    </row>
    <row r="38" spans="1:14" ht="12" customHeight="1" x14ac:dyDescent="0.2">
      <c r="I38" s="179"/>
      <c r="L38" s="179"/>
    </row>
  </sheetData>
  <mergeCells count="2">
    <mergeCell ref="H16:I16"/>
    <mergeCell ref="K16:L16"/>
  </mergeCells>
  <phoneticPr fontId="2" type="noConversion"/>
  <pageMargins left="0.25" right="0.25" top="0.75" bottom="0.75" header="0.3" footer="0.3"/>
  <pageSetup paperSize="9" scale="64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Normal="100" workbookViewId="0"/>
  </sheetViews>
  <sheetFormatPr defaultColWidth="11.42578125" defaultRowHeight="12" customHeight="1" x14ac:dyDescent="0.2"/>
  <cols>
    <col min="1" max="1" width="1.5703125" style="129" customWidth="1"/>
    <col min="2" max="2" width="11.28515625" style="129" customWidth="1"/>
    <col min="3" max="3" width="19.85546875" style="129" customWidth="1"/>
    <col min="4" max="4" width="16.7109375" style="129" customWidth="1"/>
    <col min="5" max="5" width="44" style="129" customWidth="1"/>
    <col min="6" max="6" width="17.85546875" style="129" customWidth="1"/>
    <col min="7" max="7" width="14.7109375" style="129" customWidth="1"/>
    <col min="8" max="16384" width="11.42578125" style="129"/>
  </cols>
  <sheetData>
    <row r="1" spans="1:7" ht="12" customHeight="1" thickBot="1" x14ac:dyDescent="0.25"/>
    <row r="2" spans="1:7" ht="12" customHeight="1" thickBot="1" x14ac:dyDescent="0.25">
      <c r="B2" s="6" t="s">
        <v>26</v>
      </c>
      <c r="C2" s="8" t="str">
        <f>I.재무현황!C2</f>
        <v>운용사AAA</v>
      </c>
    </row>
    <row r="3" spans="1:7" ht="12" customHeight="1" x14ac:dyDescent="0.2">
      <c r="B3" s="130"/>
      <c r="C3" s="130"/>
    </row>
    <row r="4" spans="1:7" ht="12" customHeight="1" x14ac:dyDescent="0.2">
      <c r="B4" s="16" t="s">
        <v>83</v>
      </c>
      <c r="C4" s="156"/>
      <c r="D4" s="157"/>
      <c r="E4" s="157"/>
      <c r="F4" s="157"/>
      <c r="G4" s="158"/>
    </row>
    <row r="5" spans="1:7" ht="12" customHeight="1" x14ac:dyDescent="0.2">
      <c r="B5" s="159" t="s">
        <v>337</v>
      </c>
      <c r="C5" s="143"/>
      <c r="D5" s="136"/>
      <c r="E5" s="136"/>
      <c r="F5" s="136"/>
      <c r="G5" s="144"/>
    </row>
    <row r="6" spans="1:7" ht="12" customHeight="1" x14ac:dyDescent="0.2">
      <c r="B6" s="208" t="s">
        <v>191</v>
      </c>
      <c r="C6" s="143"/>
      <c r="D6" s="136"/>
      <c r="E6" s="136"/>
      <c r="F6" s="136"/>
      <c r="G6" s="144"/>
    </row>
    <row r="7" spans="1:7" ht="12" customHeight="1" x14ac:dyDescent="0.2">
      <c r="B7" s="160"/>
      <c r="C7" s="161"/>
      <c r="D7" s="162"/>
      <c r="E7" s="162"/>
      <c r="F7" s="162"/>
      <c r="G7" s="163"/>
    </row>
    <row r="8" spans="1:7" ht="12" customHeight="1" x14ac:dyDescent="0.2">
      <c r="B8" s="130"/>
      <c r="C8" s="130"/>
    </row>
    <row r="9" spans="1:7" s="175" customFormat="1" x14ac:dyDescent="0.2">
      <c r="A9" s="9"/>
      <c r="B9" s="13" t="s">
        <v>197</v>
      </c>
    </row>
    <row r="10" spans="1:7" ht="12" customHeight="1" x14ac:dyDescent="0.2">
      <c r="B10" s="130"/>
      <c r="C10" s="130"/>
    </row>
    <row r="11" spans="1:7" ht="24" x14ac:dyDescent="0.2">
      <c r="B11" s="248" t="s">
        <v>65</v>
      </c>
      <c r="C11" s="248" t="s">
        <v>341</v>
      </c>
      <c r="D11" s="248" t="s">
        <v>68</v>
      </c>
      <c r="E11" s="248" t="s">
        <v>338</v>
      </c>
      <c r="F11" s="249" t="s">
        <v>339</v>
      </c>
      <c r="G11" s="249" t="s">
        <v>192</v>
      </c>
    </row>
    <row r="12" spans="1:7" ht="12" customHeight="1" x14ac:dyDescent="0.2">
      <c r="B12" s="148" t="s">
        <v>66</v>
      </c>
      <c r="C12" s="171">
        <v>100000000</v>
      </c>
      <c r="D12" s="149">
        <v>40179</v>
      </c>
      <c r="E12" s="149"/>
      <c r="F12" s="245" t="s">
        <v>340</v>
      </c>
      <c r="G12" s="245" t="s">
        <v>69</v>
      </c>
    </row>
    <row r="13" spans="1:7" ht="12" customHeight="1" x14ac:dyDescent="0.2">
      <c r="B13" s="148" t="s">
        <v>67</v>
      </c>
      <c r="C13" s="171">
        <v>10000000</v>
      </c>
      <c r="D13" s="149">
        <v>40179</v>
      </c>
      <c r="E13" s="149"/>
      <c r="F13" s="245" t="s">
        <v>340</v>
      </c>
      <c r="G13" s="148" t="s">
        <v>193</v>
      </c>
    </row>
    <row r="14" spans="1:7" ht="12" customHeight="1" x14ac:dyDescent="0.2">
      <c r="B14" s="148" t="s">
        <v>343</v>
      </c>
      <c r="C14" s="171">
        <v>10000000</v>
      </c>
      <c r="D14" s="149">
        <v>40179</v>
      </c>
      <c r="E14" s="149"/>
      <c r="F14" s="245" t="s">
        <v>340</v>
      </c>
      <c r="G14" s="148" t="s">
        <v>342</v>
      </c>
    </row>
    <row r="15" spans="1:7" ht="12" customHeight="1" x14ac:dyDescent="0.2">
      <c r="B15" s="148"/>
      <c r="C15" s="171"/>
      <c r="D15" s="149"/>
      <c r="E15" s="149"/>
      <c r="F15" s="148"/>
      <c r="G15" s="148"/>
    </row>
    <row r="16" spans="1:7" ht="12" customHeight="1" x14ac:dyDescent="0.2">
      <c r="B16" s="148"/>
      <c r="C16" s="171"/>
      <c r="D16" s="149"/>
      <c r="E16" s="149"/>
      <c r="F16" s="148"/>
      <c r="G16" s="148"/>
    </row>
    <row r="17" spans="2:7" ht="12" customHeight="1" x14ac:dyDescent="0.2">
      <c r="B17" s="148"/>
      <c r="C17" s="171"/>
      <c r="D17" s="149"/>
      <c r="E17" s="149"/>
      <c r="F17" s="148"/>
      <c r="G17" s="148"/>
    </row>
    <row r="18" spans="2:7" ht="12" customHeight="1" x14ac:dyDescent="0.2">
      <c r="B18" s="148"/>
      <c r="C18" s="171"/>
      <c r="D18" s="149"/>
      <c r="E18" s="149"/>
      <c r="F18" s="148"/>
      <c r="G18" s="148"/>
    </row>
    <row r="19" spans="2:7" ht="12" customHeight="1" x14ac:dyDescent="0.2">
      <c r="B19" s="250"/>
      <c r="C19" s="251"/>
      <c r="D19" s="252"/>
      <c r="E19" s="252"/>
      <c r="F19" s="250"/>
      <c r="G19" s="250"/>
    </row>
    <row r="20" spans="2:7" ht="12" customHeight="1" x14ac:dyDescent="0.2">
      <c r="B20" s="136"/>
      <c r="C20" s="246"/>
      <c r="D20" s="247"/>
      <c r="E20" s="247"/>
      <c r="F20" s="136"/>
    </row>
  </sheetData>
  <phoneticPr fontId="2" type="noConversion"/>
  <pageMargins left="0.25" right="0.25" top="0.75" bottom="0.75" header="0.3" footer="0.3"/>
  <pageSetup paperSize="9" scale="91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zoomScaleNormal="100" workbookViewId="0"/>
  </sheetViews>
  <sheetFormatPr defaultColWidth="11.42578125" defaultRowHeight="12" customHeight="1" x14ac:dyDescent="0.2"/>
  <cols>
    <col min="1" max="1" width="1.5703125" style="129" customWidth="1"/>
    <col min="2" max="2" width="28" style="129" customWidth="1"/>
    <col min="3" max="3" width="28.28515625" style="129" customWidth="1"/>
    <col min="4" max="4" width="11.85546875" style="129" customWidth="1"/>
    <col min="5" max="6" width="19.85546875" style="129" customWidth="1"/>
    <col min="7" max="16384" width="11.42578125" style="129"/>
  </cols>
  <sheetData>
    <row r="1" spans="1:6" ht="12" customHeight="1" thickBot="1" x14ac:dyDescent="0.25"/>
    <row r="2" spans="1:6" ht="12" customHeight="1" thickBot="1" x14ac:dyDescent="0.25">
      <c r="B2" s="6" t="s">
        <v>26</v>
      </c>
      <c r="C2" s="8" t="str">
        <f>I.재무현황!C2</f>
        <v>운용사AAA</v>
      </c>
    </row>
    <row r="3" spans="1:6" ht="12" customHeight="1" x14ac:dyDescent="0.2">
      <c r="B3" s="130"/>
      <c r="C3" s="130"/>
    </row>
    <row r="4" spans="1:6" ht="12" customHeight="1" x14ac:dyDescent="0.2">
      <c r="B4" s="16" t="s">
        <v>83</v>
      </c>
      <c r="C4" s="156"/>
      <c r="D4" s="157"/>
      <c r="E4" s="157"/>
      <c r="F4" s="158"/>
    </row>
    <row r="5" spans="1:6" ht="12" customHeight="1" x14ac:dyDescent="0.2">
      <c r="B5" s="159" t="s">
        <v>347</v>
      </c>
      <c r="C5" s="143"/>
      <c r="D5" s="136"/>
      <c r="E5" s="136"/>
      <c r="F5" s="144"/>
    </row>
    <row r="6" spans="1:6" ht="12" customHeight="1" x14ac:dyDescent="0.2">
      <c r="B6" s="208" t="s">
        <v>349</v>
      </c>
      <c r="C6" s="143"/>
      <c r="D6" s="136"/>
      <c r="E6" s="136"/>
      <c r="F6" s="144"/>
    </row>
    <row r="7" spans="1:6" ht="12" customHeight="1" x14ac:dyDescent="0.2">
      <c r="B7" s="253" t="s">
        <v>348</v>
      </c>
      <c r="C7" s="143"/>
      <c r="D7" s="136"/>
      <c r="E7" s="136"/>
      <c r="F7" s="144"/>
    </row>
    <row r="8" spans="1:6" ht="12" customHeight="1" x14ac:dyDescent="0.2">
      <c r="B8" s="159" t="s">
        <v>280</v>
      </c>
      <c r="C8" s="143"/>
      <c r="D8" s="136"/>
      <c r="E8" s="136"/>
      <c r="F8" s="144"/>
    </row>
    <row r="9" spans="1:6" ht="12" customHeight="1" x14ac:dyDescent="0.2">
      <c r="B9" s="207"/>
      <c r="C9" s="161"/>
      <c r="D9" s="162"/>
      <c r="E9" s="162"/>
      <c r="F9" s="163"/>
    </row>
    <row r="10" spans="1:6" ht="12" customHeight="1" x14ac:dyDescent="0.2">
      <c r="B10" s="130"/>
      <c r="C10" s="130"/>
    </row>
    <row r="11" spans="1:6" s="175" customFormat="1" x14ac:dyDescent="0.2">
      <c r="A11" s="9"/>
      <c r="B11" s="13" t="s">
        <v>217</v>
      </c>
    </row>
    <row r="12" spans="1:6" ht="12" customHeight="1" x14ac:dyDescent="0.2">
      <c r="B12" s="130"/>
      <c r="C12" s="130"/>
    </row>
    <row r="13" spans="1:6" ht="12" customHeight="1" x14ac:dyDescent="0.2">
      <c r="B13" s="225" t="s">
        <v>218</v>
      </c>
      <c r="C13" s="225" t="s">
        <v>35</v>
      </c>
      <c r="D13" s="225" t="s">
        <v>224</v>
      </c>
    </row>
    <row r="14" spans="1:6" ht="12" customHeight="1" x14ac:dyDescent="0.2">
      <c r="B14" s="73" t="s">
        <v>345</v>
      </c>
      <c r="C14" s="264" t="s">
        <v>220</v>
      </c>
      <c r="D14" s="180">
        <v>0</v>
      </c>
    </row>
    <row r="15" spans="1:6" ht="12" customHeight="1" x14ac:dyDescent="0.2">
      <c r="B15" s="73" t="s">
        <v>225</v>
      </c>
      <c r="C15" s="264" t="s">
        <v>223</v>
      </c>
      <c r="D15" s="180">
        <v>0</v>
      </c>
    </row>
    <row r="16" spans="1:6" ht="12" customHeight="1" x14ac:dyDescent="0.2">
      <c r="B16" s="73" t="s">
        <v>242</v>
      </c>
      <c r="C16" s="257" t="s">
        <v>219</v>
      </c>
      <c r="D16" s="180">
        <v>0</v>
      </c>
      <c r="E16" s="87"/>
    </row>
    <row r="17" spans="2:4" ht="12" customHeight="1" x14ac:dyDescent="0.2">
      <c r="B17" s="73" t="s">
        <v>221</v>
      </c>
      <c r="C17" s="73" t="s">
        <v>222</v>
      </c>
      <c r="D17" s="180">
        <v>0</v>
      </c>
    </row>
    <row r="18" spans="2:4" ht="12" customHeight="1" x14ac:dyDescent="0.2">
      <c r="B18" s="73"/>
      <c r="C18" s="73"/>
      <c r="D18" s="180"/>
    </row>
    <row r="19" spans="2:4" ht="12" customHeight="1" x14ac:dyDescent="0.2">
      <c r="B19" s="170"/>
      <c r="C19" s="170"/>
      <c r="D19" s="183"/>
    </row>
    <row r="20" spans="2:4" ht="12" customHeight="1" x14ac:dyDescent="0.2">
      <c r="B20" s="39" t="s">
        <v>346</v>
      </c>
      <c r="C20" s="39"/>
      <c r="D20" s="182">
        <f>SUM(D14:D19)</f>
        <v>0</v>
      </c>
    </row>
    <row r="21" spans="2:4" ht="12" customHeight="1" x14ac:dyDescent="0.2">
      <c r="D21" s="184"/>
    </row>
  </sheetData>
  <phoneticPr fontId="2" type="noConversion"/>
  <pageMargins left="0.25" right="0.25" top="0.75" bottom="0.75" header="0.3" footer="0.3"/>
  <pageSetup paperSize="9"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Normal="100" workbookViewId="0"/>
  </sheetViews>
  <sheetFormatPr defaultRowHeight="12" x14ac:dyDescent="0.2"/>
  <cols>
    <col min="1" max="1" width="3.140625" style="60" customWidth="1"/>
    <col min="2" max="2" width="34.85546875" style="61" customWidth="1"/>
    <col min="3" max="5" width="18.85546875" style="61" customWidth="1"/>
    <col min="6" max="7" width="14.85546875" style="61" customWidth="1"/>
    <col min="8" max="16384" width="9.140625" style="61"/>
  </cols>
  <sheetData>
    <row r="1" spans="1:7" ht="16.5" customHeight="1" thickBot="1" x14ac:dyDescent="0.25"/>
    <row r="2" spans="1:7" ht="12.75" thickBot="1" x14ac:dyDescent="0.25">
      <c r="B2" s="6" t="s">
        <v>26</v>
      </c>
      <c r="C2" s="7" t="s">
        <v>88</v>
      </c>
    </row>
    <row r="3" spans="1:7" s="63" customFormat="1" ht="14.25" customHeight="1" x14ac:dyDescent="0.2">
      <c r="A3" s="62"/>
      <c r="B3" s="58"/>
      <c r="C3" s="59"/>
    </row>
    <row r="4" spans="1:7" s="63" customFormat="1" ht="14.25" customHeight="1" x14ac:dyDescent="0.2">
      <c r="A4" s="62"/>
      <c r="B4" s="16" t="s">
        <v>83</v>
      </c>
      <c r="C4" s="185"/>
      <c r="D4" s="186"/>
      <c r="E4" s="186"/>
      <c r="F4" s="186"/>
      <c r="G4" s="187"/>
    </row>
    <row r="5" spans="1:7" s="63" customFormat="1" ht="14.25" customHeight="1" x14ac:dyDescent="0.2">
      <c r="A5" s="62"/>
      <c r="B5" s="195" t="s">
        <v>378</v>
      </c>
      <c r="C5" s="59"/>
      <c r="D5" s="188"/>
      <c r="E5" s="188"/>
      <c r="F5" s="188"/>
      <c r="G5" s="189"/>
    </row>
    <row r="6" spans="1:7" s="63" customFormat="1" ht="14.25" customHeight="1" x14ac:dyDescent="0.2">
      <c r="A6" s="62"/>
      <c r="B6" s="195" t="s">
        <v>228</v>
      </c>
      <c r="C6" s="59"/>
      <c r="D6" s="188"/>
      <c r="E6" s="188"/>
      <c r="F6" s="188"/>
      <c r="G6" s="189"/>
    </row>
    <row r="7" spans="1:7" s="63" customFormat="1" ht="14.25" customHeight="1" x14ac:dyDescent="0.2">
      <c r="A7" s="62"/>
      <c r="B7" s="72" t="s">
        <v>227</v>
      </c>
      <c r="C7" s="190"/>
      <c r="D7" s="191"/>
      <c r="E7" s="191"/>
      <c r="F7" s="191"/>
      <c r="G7" s="192"/>
    </row>
    <row r="8" spans="1:7" s="63" customFormat="1" ht="14.25" customHeight="1" x14ac:dyDescent="0.2">
      <c r="A8" s="62"/>
      <c r="B8" s="58"/>
      <c r="C8" s="59"/>
    </row>
    <row r="9" spans="1:7" ht="14.25" customHeight="1" x14ac:dyDescent="0.2">
      <c r="B9" s="13" t="s">
        <v>84</v>
      </c>
    </row>
    <row r="10" spans="1:7" x14ac:dyDescent="0.2">
      <c r="E10" s="15" t="s">
        <v>82</v>
      </c>
    </row>
    <row r="11" spans="1:7" ht="44.25" customHeight="1" x14ac:dyDescent="0.2">
      <c r="B11" s="64" t="s">
        <v>89</v>
      </c>
      <c r="C11" s="65" t="s">
        <v>375</v>
      </c>
      <c r="D11" s="65" t="s">
        <v>376</v>
      </c>
      <c r="E11" s="65" t="s">
        <v>377</v>
      </c>
    </row>
    <row r="12" spans="1:7" ht="18.75" customHeight="1" x14ac:dyDescent="0.2">
      <c r="B12" s="66" t="s">
        <v>3</v>
      </c>
      <c r="C12" s="212"/>
      <c r="D12" s="212"/>
      <c r="E12" s="212"/>
    </row>
    <row r="13" spans="1:7" ht="18.75" customHeight="1" x14ac:dyDescent="0.2">
      <c r="B13" s="66" t="s">
        <v>4</v>
      </c>
      <c r="C13" s="212"/>
      <c r="D13" s="212"/>
      <c r="E13" s="212"/>
    </row>
    <row r="14" spans="1:7" ht="18.75" customHeight="1" x14ac:dyDescent="0.2">
      <c r="B14" s="66" t="s">
        <v>30</v>
      </c>
      <c r="C14" s="213">
        <f>C16+C15</f>
        <v>0</v>
      </c>
      <c r="D14" s="213">
        <f>D16+D15</f>
        <v>0</v>
      </c>
      <c r="E14" s="213">
        <f>E16+E15</f>
        <v>0</v>
      </c>
    </row>
    <row r="15" spans="1:7" ht="18.75" customHeight="1" x14ac:dyDescent="0.2">
      <c r="B15" s="66" t="s">
        <v>29</v>
      </c>
      <c r="C15" s="212"/>
      <c r="D15" s="212"/>
      <c r="E15" s="212"/>
    </row>
    <row r="16" spans="1:7" ht="18.75" customHeight="1" x14ac:dyDescent="0.2">
      <c r="B16" s="66" t="s">
        <v>28</v>
      </c>
      <c r="C16" s="212"/>
      <c r="D16" s="212"/>
      <c r="E16" s="212"/>
    </row>
    <row r="17" spans="2:6" ht="18.75" customHeight="1" x14ac:dyDescent="0.2">
      <c r="B17" s="66" t="s">
        <v>5</v>
      </c>
      <c r="C17" s="212"/>
      <c r="D17" s="212"/>
      <c r="E17" s="212"/>
    </row>
    <row r="18" spans="2:6" ht="18.75" customHeight="1" x14ac:dyDescent="0.2">
      <c r="B18" s="66" t="s">
        <v>6</v>
      </c>
      <c r="C18" s="212"/>
      <c r="D18" s="212"/>
      <c r="E18" s="212"/>
    </row>
    <row r="19" spans="2:6" ht="18.75" customHeight="1" x14ac:dyDescent="0.2">
      <c r="B19" s="66" t="s">
        <v>7</v>
      </c>
      <c r="C19" s="212"/>
      <c r="D19" s="212"/>
      <c r="E19" s="212"/>
    </row>
    <row r="20" spans="2:6" ht="36.75" customHeight="1" x14ac:dyDescent="0.2">
      <c r="B20" s="67" t="s">
        <v>90</v>
      </c>
      <c r="C20" s="214" t="e">
        <f>C17/C18</f>
        <v>#DIV/0!</v>
      </c>
      <c r="D20" s="214" t="e">
        <f>D17/D18</f>
        <v>#DIV/0!</v>
      </c>
      <c r="E20" s="214" t="e">
        <f>E17/E18</f>
        <v>#DIV/0!</v>
      </c>
      <c r="F20" s="193" t="s">
        <v>226</v>
      </c>
    </row>
    <row r="21" spans="2:6" ht="36.75" customHeight="1" x14ac:dyDescent="0.2">
      <c r="B21" s="68" t="s">
        <v>91</v>
      </c>
      <c r="C21" s="215" t="e">
        <f>C19/C16</f>
        <v>#DIV/0!</v>
      </c>
      <c r="D21" s="215" t="e">
        <f>D19/D16</f>
        <v>#DIV/0!</v>
      </c>
      <c r="E21" s="215" t="e">
        <f>E19/E16</f>
        <v>#DIV/0!</v>
      </c>
      <c r="F21" s="193" t="s">
        <v>226</v>
      </c>
    </row>
    <row r="22" spans="2:6" ht="36.75" customHeight="1" x14ac:dyDescent="0.2">
      <c r="B22" s="68" t="s">
        <v>92</v>
      </c>
      <c r="C22" s="215" t="e">
        <f>C15/C16</f>
        <v>#DIV/0!</v>
      </c>
      <c r="D22" s="215" t="e">
        <f>D15/D16</f>
        <v>#DIV/0!</v>
      </c>
      <c r="E22" s="215" t="e">
        <f>E15/E16</f>
        <v>#DIV/0!</v>
      </c>
      <c r="F22" s="193" t="s">
        <v>226</v>
      </c>
    </row>
    <row r="23" spans="2:6" ht="36.75" customHeight="1" x14ac:dyDescent="0.2">
      <c r="B23" s="69" t="s">
        <v>93</v>
      </c>
      <c r="C23" s="216" t="e">
        <f>C12/C13</f>
        <v>#DIV/0!</v>
      </c>
      <c r="D23" s="216" t="e">
        <f>D12/D13</f>
        <v>#DIV/0!</v>
      </c>
      <c r="E23" s="216" t="e">
        <f>E12/E13</f>
        <v>#DIV/0!</v>
      </c>
      <c r="F23" s="193" t="s">
        <v>226</v>
      </c>
    </row>
    <row r="25" spans="2:6" x14ac:dyDescent="0.2">
      <c r="B25" s="70"/>
    </row>
    <row r="26" spans="2:6" x14ac:dyDescent="0.2">
      <c r="B26" s="71"/>
    </row>
  </sheetData>
  <phoneticPr fontId="2" type="noConversion"/>
  <pageMargins left="0.25" right="0.25" top="0.75" bottom="0.75" header="0.3" footer="0.3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0"/>
  <sheetViews>
    <sheetView showGridLines="0" zoomScaleNormal="100" workbookViewId="0"/>
  </sheetViews>
  <sheetFormatPr defaultRowHeight="12" x14ac:dyDescent="0.2"/>
  <cols>
    <col min="1" max="1" width="3.85546875" style="2" customWidth="1"/>
    <col min="2" max="2" width="17" style="2" customWidth="1"/>
    <col min="3" max="5" width="14.140625" style="2" customWidth="1"/>
    <col min="6" max="12" width="12.42578125" style="2" customWidth="1"/>
    <col min="13" max="13" width="12.85546875" style="2" customWidth="1"/>
    <col min="14" max="14" width="12.28515625" style="2" customWidth="1"/>
    <col min="15" max="15" width="9.7109375" style="2" customWidth="1"/>
    <col min="16" max="17" width="9.140625" style="2"/>
    <col min="18" max="18" width="9.140625" style="2" customWidth="1"/>
    <col min="19" max="16384" width="9.140625" style="2"/>
  </cols>
  <sheetData>
    <row r="1" spans="1:15" ht="16.5" customHeight="1" thickBot="1" x14ac:dyDescent="0.25"/>
    <row r="2" spans="1:15" ht="12.75" thickBot="1" x14ac:dyDescent="0.25">
      <c r="B2" s="6" t="s">
        <v>26</v>
      </c>
      <c r="C2" s="8" t="str">
        <f>I.재무현황!C2</f>
        <v>운용사AAA</v>
      </c>
    </row>
    <row r="3" spans="1:15" ht="14.25" customHeight="1" x14ac:dyDescent="0.2"/>
    <row r="4" spans="1:15" s="80" customFormat="1" ht="14.25" customHeight="1" x14ac:dyDescent="0.2">
      <c r="B4" s="81" t="s">
        <v>147</v>
      </c>
    </row>
    <row r="5" spans="1:15" s="80" customFormat="1" ht="14.25" customHeight="1" x14ac:dyDescent="0.2">
      <c r="B5" s="222" t="s">
        <v>291</v>
      </c>
      <c r="J5" s="83"/>
    </row>
    <row r="6" spans="1:15" x14ac:dyDescent="0.2">
      <c r="A6" s="12"/>
      <c r="B6" s="16" t="s">
        <v>83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x14ac:dyDescent="0.2">
      <c r="A7" s="12"/>
      <c r="B7" s="217" t="s">
        <v>287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20"/>
      <c r="N7" s="20"/>
      <c r="O7" s="21"/>
    </row>
    <row r="8" spans="1:15" x14ac:dyDescent="0.2">
      <c r="A8" s="9"/>
      <c r="B8" s="75" t="s">
        <v>277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20"/>
      <c r="N8" s="20"/>
      <c r="O8" s="21"/>
    </row>
    <row r="9" spans="1:15" x14ac:dyDescent="0.2">
      <c r="A9" s="9"/>
      <c r="B9" s="217" t="s">
        <v>137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20"/>
      <c r="N9" s="20"/>
      <c r="O9" s="21"/>
    </row>
    <row r="10" spans="1:15" x14ac:dyDescent="0.2">
      <c r="A10" s="9"/>
      <c r="B10" s="75" t="s">
        <v>246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20"/>
      <c r="N10" s="20"/>
      <c r="O10" s="21"/>
    </row>
    <row r="11" spans="1:15" x14ac:dyDescent="0.2">
      <c r="A11" s="9"/>
      <c r="B11" s="265" t="s">
        <v>283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20"/>
      <c r="N11" s="20"/>
      <c r="O11" s="21"/>
    </row>
    <row r="12" spans="1:15" s="175" customFormat="1" x14ac:dyDescent="0.2">
      <c r="A12" s="9"/>
      <c r="B12" s="265" t="s">
        <v>373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20"/>
      <c r="N12" s="20"/>
      <c r="O12" s="21"/>
    </row>
    <row r="13" spans="1:15" x14ac:dyDescent="0.2">
      <c r="A13" s="9"/>
      <c r="B13" s="19" t="s">
        <v>355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20"/>
      <c r="N13" s="20"/>
      <c r="O13" s="21"/>
    </row>
    <row r="14" spans="1:15" s="175" customFormat="1" x14ac:dyDescent="0.2">
      <c r="A14" s="9"/>
      <c r="B14" s="75" t="s">
        <v>307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20"/>
      <c r="N14" s="20"/>
      <c r="O14" s="21"/>
    </row>
    <row r="15" spans="1:15" x14ac:dyDescent="0.2">
      <c r="A15" s="10"/>
      <c r="B15" s="221" t="s">
        <v>282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20"/>
      <c r="N15" s="20"/>
      <c r="O15" s="21"/>
    </row>
    <row r="16" spans="1:15" s="175" customFormat="1" x14ac:dyDescent="0.2">
      <c r="A16" s="10"/>
      <c r="B16" s="254" t="s">
        <v>284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20"/>
      <c r="N16" s="20"/>
      <c r="O16" s="21"/>
    </row>
    <row r="17" spans="1:17" s="175" customFormat="1" x14ac:dyDescent="0.2">
      <c r="A17" s="10"/>
      <c r="B17" s="19" t="s">
        <v>285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20"/>
      <c r="N17" s="20"/>
      <c r="O17" s="21"/>
    </row>
    <row r="18" spans="1:17" s="175" customFormat="1" x14ac:dyDescent="0.2">
      <c r="A18" s="10"/>
      <c r="B18" s="19" t="s">
        <v>354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20"/>
      <c r="N18" s="20"/>
      <c r="O18" s="21"/>
    </row>
    <row r="19" spans="1:17" s="175" customFormat="1" x14ac:dyDescent="0.2">
      <c r="A19" s="10"/>
      <c r="B19" s="255" t="s">
        <v>350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20"/>
      <c r="N19" s="20"/>
      <c r="O19" s="21"/>
    </row>
    <row r="20" spans="1:17" s="175" customFormat="1" x14ac:dyDescent="0.2">
      <c r="A20" s="10"/>
      <c r="B20" s="255" t="s">
        <v>379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20"/>
      <c r="N20" s="20"/>
      <c r="O20" s="21"/>
    </row>
    <row r="21" spans="1:17" s="175" customFormat="1" x14ac:dyDescent="0.2">
      <c r="A21" s="10"/>
      <c r="B21" s="25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20"/>
      <c r="N21" s="20"/>
      <c r="O21" s="21"/>
    </row>
    <row r="22" spans="1:17" x14ac:dyDescent="0.2">
      <c r="A22" s="9"/>
      <c r="B22" s="194" t="s">
        <v>231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20"/>
      <c r="N22" s="20"/>
      <c r="O22" s="21"/>
    </row>
    <row r="23" spans="1:17" x14ac:dyDescent="0.2">
      <c r="A23" s="9"/>
      <c r="B23" s="194" t="s">
        <v>232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20"/>
      <c r="N23" s="20"/>
      <c r="O23" s="21"/>
    </row>
    <row r="24" spans="1:17" x14ac:dyDescent="0.2">
      <c r="A24" s="10"/>
      <c r="B24" s="195" t="s">
        <v>229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20"/>
      <c r="N24" s="20"/>
      <c r="O24" s="21"/>
    </row>
    <row r="25" spans="1:17" x14ac:dyDescent="0.2">
      <c r="A25" s="10"/>
      <c r="B25" s="195" t="s">
        <v>230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20"/>
      <c r="N25" s="20"/>
      <c r="O25" s="21"/>
    </row>
    <row r="26" spans="1:17" x14ac:dyDescent="0.2">
      <c r="A26" s="9"/>
      <c r="B26" s="72" t="s">
        <v>104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</row>
    <row r="28" spans="1:17" ht="14.25" customHeight="1" x14ac:dyDescent="0.2">
      <c r="A28" s="10"/>
      <c r="B28" s="45" t="s">
        <v>148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7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O29" s="27" t="s">
        <v>126</v>
      </c>
    </row>
    <row r="30" spans="1:17" ht="24" x14ac:dyDescent="0.2">
      <c r="B30" s="91" t="s">
        <v>23</v>
      </c>
      <c r="C30" s="91" t="s">
        <v>105</v>
      </c>
      <c r="D30" s="91" t="s">
        <v>135</v>
      </c>
      <c r="E30" s="91" t="s">
        <v>286</v>
      </c>
      <c r="F30" s="91" t="s">
        <v>138</v>
      </c>
      <c r="G30" s="91" t="s">
        <v>141</v>
      </c>
      <c r="H30" s="91" t="s">
        <v>139</v>
      </c>
      <c r="I30" s="91" t="s">
        <v>142</v>
      </c>
      <c r="J30" s="91" t="s">
        <v>145</v>
      </c>
      <c r="K30" s="91" t="s">
        <v>143</v>
      </c>
      <c r="L30" s="91" t="s">
        <v>243</v>
      </c>
      <c r="M30" s="64" t="s">
        <v>294</v>
      </c>
      <c r="N30" s="220" t="s">
        <v>299</v>
      </c>
      <c r="O30" s="220" t="s">
        <v>293</v>
      </c>
      <c r="Q30" s="175"/>
    </row>
    <row r="31" spans="1:17" x14ac:dyDescent="0.2">
      <c r="A31" s="11">
        <v>1</v>
      </c>
      <c r="B31" s="28" t="s">
        <v>74</v>
      </c>
      <c r="C31" s="73" t="s">
        <v>87</v>
      </c>
      <c r="D31" s="57">
        <v>36526</v>
      </c>
      <c r="E31" s="57">
        <v>39813</v>
      </c>
      <c r="F31" s="29">
        <v>250</v>
      </c>
      <c r="G31" s="29">
        <f>SUM(D66:D84)</f>
        <v>200</v>
      </c>
      <c r="H31" s="29">
        <v>180</v>
      </c>
      <c r="I31" s="29">
        <f>SUM(E66:E84)</f>
        <v>205</v>
      </c>
      <c r="J31" s="31">
        <f>I31-G31</f>
        <v>5</v>
      </c>
      <c r="K31" s="32">
        <f>G84</f>
        <v>1.0249999999999999</v>
      </c>
      <c r="L31" s="33">
        <f>H84</f>
        <v>1.2431401367187503E-2</v>
      </c>
      <c r="M31" s="256" t="s">
        <v>295</v>
      </c>
      <c r="N31" s="28"/>
      <c r="O31" s="28"/>
      <c r="Q31" s="175"/>
    </row>
    <row r="32" spans="1:17" x14ac:dyDescent="0.2">
      <c r="A32" s="11">
        <f>A31+1</f>
        <v>2</v>
      </c>
      <c r="B32" s="28" t="s">
        <v>75</v>
      </c>
      <c r="C32" s="73" t="s">
        <v>106</v>
      </c>
      <c r="D32" s="57">
        <v>36526</v>
      </c>
      <c r="E32" s="57">
        <v>39813</v>
      </c>
      <c r="F32" s="29">
        <v>250</v>
      </c>
      <c r="G32" s="29">
        <f>SUM(D86:D104)</f>
        <v>200</v>
      </c>
      <c r="H32" s="29">
        <v>180</v>
      </c>
      <c r="I32" s="29">
        <f>SUM(E86:E104)</f>
        <v>216</v>
      </c>
      <c r="J32" s="31">
        <f>I32-G32</f>
        <v>16</v>
      </c>
      <c r="K32" s="32">
        <f>G104</f>
        <v>1.08</v>
      </c>
      <c r="L32" s="33">
        <f>H104</f>
        <v>7.7781870117187527E-2</v>
      </c>
      <c r="M32" s="256" t="s">
        <v>297</v>
      </c>
      <c r="N32" s="28"/>
      <c r="O32" s="28"/>
      <c r="Q32" s="175"/>
    </row>
    <row r="33" spans="1:17" x14ac:dyDescent="0.2">
      <c r="A33" s="11">
        <f t="shared" ref="A33:A55" si="0">A32+1</f>
        <v>3</v>
      </c>
      <c r="B33" s="28" t="s">
        <v>76</v>
      </c>
      <c r="C33" s="73" t="s">
        <v>87</v>
      </c>
      <c r="D33" s="57">
        <v>36526</v>
      </c>
      <c r="E33" s="224" t="s">
        <v>289</v>
      </c>
      <c r="F33" s="29">
        <v>250</v>
      </c>
      <c r="G33" s="29">
        <f>SUM(D106:D124)</f>
        <v>200</v>
      </c>
      <c r="H33" s="29">
        <v>180</v>
      </c>
      <c r="I33" s="29">
        <f>SUM(E106:E124)</f>
        <v>206</v>
      </c>
      <c r="J33" s="31">
        <f>I33-G33</f>
        <v>6</v>
      </c>
      <c r="K33" s="32">
        <f>G124</f>
        <v>1.03</v>
      </c>
      <c r="L33" s="33">
        <f>H124</f>
        <v>2.98568798828125E-2</v>
      </c>
      <c r="M33" s="256" t="s">
        <v>296</v>
      </c>
      <c r="N33" s="28"/>
      <c r="O33" s="28"/>
      <c r="Q33" s="175"/>
    </row>
    <row r="34" spans="1:17" x14ac:dyDescent="0.2">
      <c r="A34" s="11">
        <f t="shared" si="0"/>
        <v>4</v>
      </c>
      <c r="B34" s="28" t="s">
        <v>77</v>
      </c>
      <c r="C34" s="73" t="s">
        <v>87</v>
      </c>
      <c r="D34" s="57">
        <v>36526</v>
      </c>
      <c r="E34" s="224" t="s">
        <v>290</v>
      </c>
      <c r="F34" s="29">
        <v>250</v>
      </c>
      <c r="G34" s="29">
        <f>SUM(D126:D144)</f>
        <v>200</v>
      </c>
      <c r="H34" s="29">
        <v>180</v>
      </c>
      <c r="I34" s="29">
        <f>SUM(E126:E144)</f>
        <v>221</v>
      </c>
      <c r="J34" s="31">
        <f>I34-G34</f>
        <v>21</v>
      </c>
      <c r="K34" s="32">
        <f>G144</f>
        <v>1.105</v>
      </c>
      <c r="L34" s="33">
        <f>H144</f>
        <v>5.1225766601562514E-2</v>
      </c>
      <c r="M34" s="256" t="s">
        <v>295</v>
      </c>
      <c r="N34" s="28"/>
      <c r="O34" s="28"/>
      <c r="Q34" s="175"/>
    </row>
    <row r="35" spans="1:17" x14ac:dyDescent="0.2">
      <c r="A35" s="11">
        <f t="shared" si="0"/>
        <v>5</v>
      </c>
      <c r="B35" s="28"/>
      <c r="C35" s="73"/>
      <c r="D35" s="57"/>
      <c r="E35" s="57"/>
      <c r="F35" s="29"/>
      <c r="G35" s="29"/>
      <c r="H35" s="29"/>
      <c r="I35" s="29"/>
      <c r="J35" s="31"/>
      <c r="K35" s="32"/>
      <c r="L35" s="33"/>
      <c r="M35" s="257"/>
      <c r="N35" s="28"/>
      <c r="O35" s="28"/>
      <c r="Q35" s="175"/>
    </row>
    <row r="36" spans="1:17" x14ac:dyDescent="0.2">
      <c r="A36" s="11">
        <f t="shared" si="0"/>
        <v>6</v>
      </c>
      <c r="B36" s="28"/>
      <c r="C36" s="73"/>
      <c r="D36" s="57"/>
      <c r="E36" s="57"/>
      <c r="F36" s="29"/>
      <c r="G36" s="29"/>
      <c r="H36" s="29"/>
      <c r="I36" s="29"/>
      <c r="J36" s="31"/>
      <c r="K36" s="32"/>
      <c r="L36" s="33"/>
      <c r="M36" s="257"/>
      <c r="N36" s="28"/>
      <c r="O36" s="28"/>
      <c r="Q36" s="175"/>
    </row>
    <row r="37" spans="1:17" x14ac:dyDescent="0.2">
      <c r="A37" s="11">
        <f t="shared" si="0"/>
        <v>7</v>
      </c>
      <c r="B37" s="28"/>
      <c r="C37" s="73"/>
      <c r="D37" s="57"/>
      <c r="E37" s="57"/>
      <c r="F37" s="29"/>
      <c r="G37" s="29"/>
      <c r="H37" s="29"/>
      <c r="I37" s="29"/>
      <c r="J37" s="31"/>
      <c r="K37" s="32"/>
      <c r="L37" s="33"/>
      <c r="M37" s="257"/>
      <c r="N37" s="28"/>
      <c r="O37" s="28"/>
      <c r="Q37" s="175"/>
    </row>
    <row r="38" spans="1:17" x14ac:dyDescent="0.2">
      <c r="A38" s="11">
        <f t="shared" si="0"/>
        <v>8</v>
      </c>
      <c r="B38" s="28"/>
      <c r="C38" s="73"/>
      <c r="D38" s="57"/>
      <c r="E38" s="57"/>
      <c r="F38" s="30"/>
      <c r="G38" s="29"/>
      <c r="H38" s="29"/>
      <c r="I38" s="34"/>
      <c r="J38" s="31"/>
      <c r="K38" s="32"/>
      <c r="L38" s="33"/>
      <c r="M38" s="257"/>
      <c r="N38" s="28"/>
      <c r="O38" s="28"/>
      <c r="Q38" s="175"/>
    </row>
    <row r="39" spans="1:17" x14ac:dyDescent="0.2">
      <c r="A39" s="11">
        <f t="shared" si="0"/>
        <v>9</v>
      </c>
      <c r="B39" s="28"/>
      <c r="C39" s="73"/>
      <c r="D39" s="57"/>
      <c r="E39" s="57"/>
      <c r="F39" s="30"/>
      <c r="G39" s="29"/>
      <c r="H39" s="29"/>
      <c r="I39" s="34"/>
      <c r="J39" s="31"/>
      <c r="K39" s="32"/>
      <c r="L39" s="33"/>
      <c r="M39" s="257"/>
      <c r="N39" s="28"/>
      <c r="O39" s="28"/>
      <c r="Q39" s="175"/>
    </row>
    <row r="40" spans="1:17" x14ac:dyDescent="0.2">
      <c r="A40" s="11">
        <f t="shared" si="0"/>
        <v>10</v>
      </c>
      <c r="B40" s="28"/>
      <c r="C40" s="73"/>
      <c r="D40" s="57"/>
      <c r="E40" s="57"/>
      <c r="F40" s="30"/>
      <c r="G40" s="29"/>
      <c r="H40" s="29"/>
      <c r="I40" s="34"/>
      <c r="J40" s="31"/>
      <c r="K40" s="32"/>
      <c r="L40" s="33"/>
      <c r="M40" s="257"/>
      <c r="N40" s="28"/>
      <c r="O40" s="28"/>
      <c r="Q40" s="175"/>
    </row>
    <row r="41" spans="1:17" x14ac:dyDescent="0.2">
      <c r="A41" s="11">
        <f t="shared" si="0"/>
        <v>11</v>
      </c>
      <c r="B41" s="28"/>
      <c r="C41" s="73"/>
      <c r="D41" s="57"/>
      <c r="E41" s="57"/>
      <c r="F41" s="30"/>
      <c r="G41" s="29"/>
      <c r="H41" s="29"/>
      <c r="I41" s="34"/>
      <c r="J41" s="31"/>
      <c r="K41" s="32"/>
      <c r="L41" s="33"/>
      <c r="M41" s="258"/>
      <c r="N41" s="226"/>
      <c r="O41" s="28"/>
    </row>
    <row r="42" spans="1:17" x14ac:dyDescent="0.2">
      <c r="A42" s="11">
        <f t="shared" si="0"/>
        <v>12</v>
      </c>
      <c r="B42" s="28"/>
      <c r="C42" s="73"/>
      <c r="D42" s="57"/>
      <c r="E42" s="57"/>
      <c r="F42" s="30"/>
      <c r="G42" s="29"/>
      <c r="H42" s="29"/>
      <c r="I42" s="34"/>
      <c r="J42" s="31"/>
      <c r="K42" s="32"/>
      <c r="L42" s="33"/>
      <c r="M42" s="258"/>
      <c r="N42" s="226"/>
      <c r="O42" s="28"/>
    </row>
    <row r="43" spans="1:17" x14ac:dyDescent="0.2">
      <c r="A43" s="11">
        <f t="shared" si="0"/>
        <v>13</v>
      </c>
      <c r="B43" s="28"/>
      <c r="C43" s="73"/>
      <c r="D43" s="57"/>
      <c r="E43" s="57"/>
      <c r="F43" s="30"/>
      <c r="G43" s="29"/>
      <c r="H43" s="29"/>
      <c r="I43" s="34"/>
      <c r="J43" s="31"/>
      <c r="K43" s="32"/>
      <c r="L43" s="33"/>
      <c r="M43" s="258"/>
      <c r="N43" s="226"/>
      <c r="O43" s="28"/>
    </row>
    <row r="44" spans="1:17" x14ac:dyDescent="0.2">
      <c r="A44" s="11">
        <f t="shared" si="0"/>
        <v>14</v>
      </c>
      <c r="B44" s="28"/>
      <c r="C44" s="73"/>
      <c r="D44" s="57"/>
      <c r="E44" s="57"/>
      <c r="F44" s="30"/>
      <c r="G44" s="29"/>
      <c r="H44" s="29"/>
      <c r="I44" s="34"/>
      <c r="J44" s="31"/>
      <c r="K44" s="32"/>
      <c r="L44" s="33"/>
      <c r="M44" s="258"/>
      <c r="N44" s="226"/>
      <c r="O44" s="28"/>
    </row>
    <row r="45" spans="1:17" x14ac:dyDescent="0.2">
      <c r="A45" s="11">
        <f t="shared" si="0"/>
        <v>15</v>
      </c>
      <c r="B45" s="28"/>
      <c r="C45" s="73"/>
      <c r="D45" s="57"/>
      <c r="E45" s="57"/>
      <c r="F45" s="30"/>
      <c r="G45" s="29"/>
      <c r="H45" s="29"/>
      <c r="I45" s="34"/>
      <c r="J45" s="31"/>
      <c r="K45" s="32"/>
      <c r="L45" s="33"/>
      <c r="M45" s="258"/>
      <c r="N45" s="226"/>
      <c r="O45" s="28"/>
    </row>
    <row r="46" spans="1:17" x14ac:dyDescent="0.2">
      <c r="A46" s="11">
        <f t="shared" si="0"/>
        <v>16</v>
      </c>
      <c r="B46" s="28"/>
      <c r="C46" s="73"/>
      <c r="D46" s="57"/>
      <c r="E46" s="57"/>
      <c r="F46" s="30"/>
      <c r="G46" s="29"/>
      <c r="H46" s="29"/>
      <c r="I46" s="34"/>
      <c r="J46" s="31"/>
      <c r="K46" s="32"/>
      <c r="L46" s="33"/>
      <c r="M46" s="258"/>
      <c r="N46" s="226"/>
      <c r="O46" s="28"/>
    </row>
    <row r="47" spans="1:17" x14ac:dyDescent="0.2">
      <c r="A47" s="11">
        <f t="shared" si="0"/>
        <v>17</v>
      </c>
      <c r="B47" s="28"/>
      <c r="C47" s="73"/>
      <c r="D47" s="57"/>
      <c r="E47" s="57"/>
      <c r="F47" s="30"/>
      <c r="G47" s="29"/>
      <c r="H47" s="29"/>
      <c r="I47" s="34"/>
      <c r="J47" s="31"/>
      <c r="K47" s="32"/>
      <c r="L47" s="33"/>
      <c r="M47" s="258"/>
      <c r="N47" s="226"/>
      <c r="O47" s="28"/>
    </row>
    <row r="48" spans="1:17" x14ac:dyDescent="0.2">
      <c r="A48" s="11">
        <f t="shared" si="0"/>
        <v>18</v>
      </c>
      <c r="B48" s="28"/>
      <c r="C48" s="73"/>
      <c r="D48" s="57"/>
      <c r="E48" s="57"/>
      <c r="F48" s="30"/>
      <c r="G48" s="29"/>
      <c r="H48" s="29"/>
      <c r="I48" s="34"/>
      <c r="J48" s="31"/>
      <c r="K48" s="32"/>
      <c r="L48" s="33"/>
      <c r="M48" s="258"/>
      <c r="N48" s="226"/>
      <c r="O48" s="28"/>
    </row>
    <row r="49" spans="1:15" x14ac:dyDescent="0.2">
      <c r="A49" s="11">
        <f t="shared" si="0"/>
        <v>19</v>
      </c>
      <c r="B49" s="28"/>
      <c r="C49" s="73"/>
      <c r="D49" s="57"/>
      <c r="E49" s="57"/>
      <c r="F49" s="30"/>
      <c r="G49" s="29"/>
      <c r="H49" s="29"/>
      <c r="I49" s="34"/>
      <c r="J49" s="31"/>
      <c r="K49" s="32"/>
      <c r="L49" s="33"/>
      <c r="M49" s="258"/>
      <c r="N49" s="226"/>
      <c r="O49" s="28"/>
    </row>
    <row r="50" spans="1:15" x14ac:dyDescent="0.2">
      <c r="A50" s="11">
        <f t="shared" si="0"/>
        <v>20</v>
      </c>
      <c r="B50" s="28"/>
      <c r="C50" s="73"/>
      <c r="D50" s="57"/>
      <c r="E50" s="57"/>
      <c r="F50" s="30"/>
      <c r="G50" s="29"/>
      <c r="H50" s="29"/>
      <c r="I50" s="34"/>
      <c r="J50" s="31"/>
      <c r="K50" s="32"/>
      <c r="L50" s="33"/>
      <c r="M50" s="258"/>
      <c r="N50" s="226"/>
      <c r="O50" s="28"/>
    </row>
    <row r="51" spans="1:15" x14ac:dyDescent="0.2">
      <c r="A51" s="11">
        <f t="shared" si="0"/>
        <v>21</v>
      </c>
      <c r="B51" s="28"/>
      <c r="C51" s="73"/>
      <c r="D51" s="57"/>
      <c r="E51" s="57"/>
      <c r="F51" s="30"/>
      <c r="G51" s="29"/>
      <c r="H51" s="29"/>
      <c r="I51" s="34"/>
      <c r="J51" s="31"/>
      <c r="K51" s="32"/>
      <c r="L51" s="33"/>
      <c r="M51" s="258"/>
      <c r="N51" s="226"/>
      <c r="O51" s="28"/>
    </row>
    <row r="52" spans="1:15" x14ac:dyDescent="0.2">
      <c r="A52" s="11">
        <f t="shared" si="0"/>
        <v>22</v>
      </c>
      <c r="B52" s="28"/>
      <c r="C52" s="73"/>
      <c r="D52" s="57"/>
      <c r="E52" s="57"/>
      <c r="F52" s="30"/>
      <c r="G52" s="29"/>
      <c r="H52" s="29"/>
      <c r="I52" s="34"/>
      <c r="J52" s="31"/>
      <c r="K52" s="32"/>
      <c r="L52" s="33"/>
      <c r="M52" s="258"/>
      <c r="N52" s="226"/>
      <c r="O52" s="28"/>
    </row>
    <row r="53" spans="1:15" x14ac:dyDescent="0.2">
      <c r="A53" s="11">
        <f t="shared" si="0"/>
        <v>23</v>
      </c>
      <c r="B53" s="28"/>
      <c r="C53" s="73"/>
      <c r="D53" s="57"/>
      <c r="E53" s="57"/>
      <c r="F53" s="30"/>
      <c r="G53" s="29"/>
      <c r="H53" s="29"/>
      <c r="I53" s="34"/>
      <c r="J53" s="31"/>
      <c r="K53" s="32"/>
      <c r="L53" s="33"/>
      <c r="M53" s="258"/>
      <c r="N53" s="226"/>
      <c r="O53" s="28"/>
    </row>
    <row r="54" spans="1:15" x14ac:dyDescent="0.2">
      <c r="A54" s="11">
        <f t="shared" si="0"/>
        <v>24</v>
      </c>
      <c r="B54" s="28"/>
      <c r="C54" s="73"/>
      <c r="D54" s="57"/>
      <c r="E54" s="57"/>
      <c r="F54" s="30"/>
      <c r="G54" s="29"/>
      <c r="H54" s="29"/>
      <c r="I54" s="34"/>
      <c r="J54" s="31"/>
      <c r="K54" s="32"/>
      <c r="L54" s="33"/>
      <c r="M54" s="258"/>
      <c r="N54" s="226"/>
      <c r="O54" s="28"/>
    </row>
    <row r="55" spans="1:15" x14ac:dyDescent="0.2">
      <c r="A55" s="11">
        <f t="shared" si="0"/>
        <v>25</v>
      </c>
      <c r="B55" s="28"/>
      <c r="C55" s="73"/>
      <c r="D55" s="57"/>
      <c r="E55" s="57"/>
      <c r="F55" s="30"/>
      <c r="G55" s="29"/>
      <c r="H55" s="29"/>
      <c r="I55" s="34"/>
      <c r="J55" s="31"/>
      <c r="K55" s="32"/>
      <c r="L55" s="33"/>
      <c r="M55" s="258"/>
      <c r="N55" s="226"/>
      <c r="O55" s="28"/>
    </row>
    <row r="56" spans="1:15" ht="12.75" thickBot="1" x14ac:dyDescent="0.25">
      <c r="A56" s="11"/>
      <c r="B56" s="35"/>
      <c r="C56" s="74"/>
      <c r="D56" s="74"/>
      <c r="E56" s="74"/>
      <c r="F56" s="35"/>
      <c r="G56" s="36"/>
      <c r="H56" s="36"/>
      <c r="I56" s="35"/>
      <c r="J56" s="35"/>
      <c r="K56" s="37"/>
      <c r="L56" s="38"/>
      <c r="M56" s="259"/>
      <c r="N56" s="227"/>
      <c r="O56" s="35"/>
    </row>
    <row r="57" spans="1:15" ht="20.25" customHeight="1" thickBot="1" x14ac:dyDescent="0.25">
      <c r="B57" s="39" t="s">
        <v>0</v>
      </c>
      <c r="C57" s="39"/>
      <c r="D57" s="41"/>
      <c r="E57" s="41"/>
      <c r="F57" s="40">
        <f>SUM(F31:F56)</f>
        <v>1000</v>
      </c>
      <c r="G57" s="40">
        <f>SUM(G31:G56)</f>
        <v>800</v>
      </c>
      <c r="H57" s="40">
        <f>SUM(H31:H56)</f>
        <v>720</v>
      </c>
      <c r="I57" s="40">
        <f>SUM(I31:I56)</f>
        <v>848</v>
      </c>
      <c r="J57" s="40">
        <f>SUM(J31:J56)</f>
        <v>48</v>
      </c>
      <c r="K57" s="42">
        <f>G64</f>
        <v>1.06</v>
      </c>
      <c r="L57" s="43">
        <f>H64</f>
        <v>3.9377416992187511E-2</v>
      </c>
      <c r="M57" s="260"/>
      <c r="N57" s="228"/>
      <c r="O57" s="39"/>
    </row>
    <row r="58" spans="1:15" x14ac:dyDescent="0.2">
      <c r="B58" s="44" t="s">
        <v>81</v>
      </c>
      <c r="C58" s="78"/>
      <c r="D58" s="78"/>
      <c r="E58" s="78"/>
      <c r="F58" s="78"/>
      <c r="G58" s="78" t="str">
        <f>IF(G57-D64=0,"ok","error")</f>
        <v>ok</v>
      </c>
      <c r="H58" s="78"/>
      <c r="I58" s="78" t="str">
        <f>IF(I57-E64=0,"ok","error")</f>
        <v>ok</v>
      </c>
      <c r="J58" s="78" t="str">
        <f>IF(J57-F64=0,"ok","error")</f>
        <v>ok</v>
      </c>
      <c r="K58" s="78" t="str">
        <f>IF(K57-G64=0,"ok","error")</f>
        <v>ok</v>
      </c>
      <c r="L58" s="78" t="str">
        <f>IF(L57-H64=0,"ok","error")</f>
        <v>ok</v>
      </c>
      <c r="M58" s="261"/>
      <c r="N58" s="229"/>
      <c r="O58" s="44"/>
    </row>
    <row r="59" spans="1:15" x14ac:dyDescent="0.2">
      <c r="A59" s="12"/>
      <c r="B59" s="45"/>
      <c r="C59" s="26"/>
      <c r="D59" s="26"/>
      <c r="G59" s="26"/>
      <c r="H59" s="26"/>
      <c r="I59" s="26"/>
      <c r="J59" s="26"/>
      <c r="K59" s="26"/>
      <c r="M59" s="175"/>
    </row>
    <row r="60" spans="1:15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M60" s="175"/>
    </row>
    <row r="61" spans="1:15" x14ac:dyDescent="0.2">
      <c r="B61" s="45" t="s">
        <v>144</v>
      </c>
      <c r="C61" s="26"/>
      <c r="D61" s="26"/>
      <c r="E61" s="26"/>
      <c r="F61" s="26"/>
      <c r="G61" s="26"/>
      <c r="H61" s="26"/>
      <c r="I61" s="26"/>
      <c r="M61" s="175"/>
    </row>
    <row r="62" spans="1:15" x14ac:dyDescent="0.2">
      <c r="B62" s="26"/>
      <c r="C62" s="26"/>
      <c r="D62" s="26"/>
      <c r="E62" s="26"/>
      <c r="F62" s="25"/>
      <c r="G62" s="26"/>
      <c r="H62" s="27" t="s">
        <v>126</v>
      </c>
      <c r="I62" s="26"/>
      <c r="M62" s="175"/>
    </row>
    <row r="63" spans="1:15" ht="24" x14ac:dyDescent="0.2">
      <c r="B63" s="46" t="s">
        <v>23</v>
      </c>
      <c r="C63" s="46" t="s">
        <v>1</v>
      </c>
      <c r="D63" s="46" t="s">
        <v>98</v>
      </c>
      <c r="E63" s="46" t="s">
        <v>99</v>
      </c>
      <c r="F63" s="46" t="s">
        <v>101</v>
      </c>
      <c r="G63" s="46" t="s">
        <v>100</v>
      </c>
      <c r="H63" s="46" t="s">
        <v>103</v>
      </c>
      <c r="I63" s="26"/>
      <c r="M63" s="175"/>
    </row>
    <row r="64" spans="1:15" x14ac:dyDescent="0.2">
      <c r="B64" s="47" t="s">
        <v>73</v>
      </c>
      <c r="C64" s="223"/>
      <c r="D64" s="47">
        <f>SUM(D66:D146)</f>
        <v>800</v>
      </c>
      <c r="E64" s="47">
        <f>SUM(E66:E146)</f>
        <v>848</v>
      </c>
      <c r="F64" s="47">
        <f>SUM(F66:F146)</f>
        <v>48</v>
      </c>
      <c r="G64" s="48">
        <f>E64/D64</f>
        <v>1.06</v>
      </c>
      <c r="H64" s="49">
        <f>XIRR(F66:F146,C66:C146,0)</f>
        <v>3.9377416992187511E-2</v>
      </c>
      <c r="I64" s="26"/>
      <c r="M64" s="175"/>
    </row>
    <row r="65" spans="2:13" s="14" customFormat="1" x14ac:dyDescent="0.2">
      <c r="B65" s="50"/>
      <c r="C65" s="50"/>
      <c r="D65" s="50"/>
      <c r="E65" s="50"/>
      <c r="F65" s="50"/>
      <c r="G65" s="50"/>
      <c r="H65" s="50"/>
      <c r="I65" s="50"/>
    </row>
    <row r="66" spans="2:13" x14ac:dyDescent="0.2">
      <c r="B66" s="51" t="s">
        <v>72</v>
      </c>
      <c r="C66" s="52">
        <v>36526</v>
      </c>
      <c r="D66" s="53">
        <v>100</v>
      </c>
      <c r="E66" s="53"/>
      <c r="F66" s="54">
        <f>-D66+E66</f>
        <v>-100</v>
      </c>
      <c r="G66" s="26"/>
      <c r="H66" s="26"/>
      <c r="I66" s="26"/>
      <c r="M66" s="175"/>
    </row>
    <row r="67" spans="2:13" x14ac:dyDescent="0.2">
      <c r="B67" s="51" t="s">
        <v>72</v>
      </c>
      <c r="C67" s="52">
        <v>36527</v>
      </c>
      <c r="D67" s="53">
        <v>100</v>
      </c>
      <c r="E67" s="53"/>
      <c r="F67" s="54">
        <f t="shared" ref="F67:F84" si="1">-D67+E67</f>
        <v>-100</v>
      </c>
      <c r="G67" s="26"/>
      <c r="H67" s="26"/>
      <c r="I67" s="26"/>
      <c r="M67" s="175"/>
    </row>
    <row r="68" spans="2:13" x14ac:dyDescent="0.2">
      <c r="B68" s="51" t="s">
        <v>72</v>
      </c>
      <c r="C68" s="52">
        <v>37256</v>
      </c>
      <c r="D68" s="53"/>
      <c r="E68" s="53">
        <v>1</v>
      </c>
      <c r="F68" s="54">
        <f t="shared" si="1"/>
        <v>1</v>
      </c>
      <c r="G68" s="26"/>
      <c r="H68" s="26"/>
      <c r="I68" s="26"/>
      <c r="M68" s="175"/>
    </row>
    <row r="69" spans="2:13" x14ac:dyDescent="0.2">
      <c r="B69" s="51" t="s">
        <v>72</v>
      </c>
      <c r="C69" s="52">
        <v>37256</v>
      </c>
      <c r="D69" s="53"/>
      <c r="E69" s="53">
        <v>1</v>
      </c>
      <c r="F69" s="54">
        <f t="shared" si="1"/>
        <v>1</v>
      </c>
      <c r="G69" s="26"/>
      <c r="H69" s="26"/>
      <c r="I69" s="26"/>
      <c r="M69" s="175"/>
    </row>
    <row r="70" spans="2:13" x14ac:dyDescent="0.2">
      <c r="B70" s="51" t="s">
        <v>72</v>
      </c>
      <c r="C70" s="52">
        <v>37256</v>
      </c>
      <c r="D70" s="53"/>
      <c r="E70" s="53">
        <v>1</v>
      </c>
      <c r="F70" s="54">
        <f t="shared" si="1"/>
        <v>1</v>
      </c>
      <c r="G70" s="26"/>
      <c r="H70" s="26"/>
      <c r="I70" s="26"/>
      <c r="M70" s="175"/>
    </row>
    <row r="71" spans="2:13" x14ac:dyDescent="0.2">
      <c r="B71" s="51" t="s">
        <v>72</v>
      </c>
      <c r="C71" s="52">
        <v>37256</v>
      </c>
      <c r="D71" s="53"/>
      <c r="E71" s="53">
        <v>1</v>
      </c>
      <c r="F71" s="54">
        <f t="shared" si="1"/>
        <v>1</v>
      </c>
      <c r="G71" s="26"/>
      <c r="H71" s="26"/>
      <c r="I71" s="26"/>
      <c r="M71" s="175"/>
    </row>
    <row r="72" spans="2:13" x14ac:dyDescent="0.2">
      <c r="B72" s="51" t="s">
        <v>72</v>
      </c>
      <c r="C72" s="52">
        <v>37256</v>
      </c>
      <c r="D72" s="53"/>
      <c r="E72" s="53">
        <v>1</v>
      </c>
      <c r="F72" s="54">
        <f t="shared" si="1"/>
        <v>1</v>
      </c>
      <c r="G72" s="26"/>
      <c r="H72" s="26"/>
      <c r="I72" s="26"/>
      <c r="M72" s="175"/>
    </row>
    <row r="73" spans="2:13" x14ac:dyDescent="0.2">
      <c r="B73" s="51" t="s">
        <v>72</v>
      </c>
      <c r="C73" s="52">
        <v>37256</v>
      </c>
      <c r="D73" s="53"/>
      <c r="E73" s="53">
        <v>1</v>
      </c>
      <c r="F73" s="54">
        <f t="shared" si="1"/>
        <v>1</v>
      </c>
      <c r="G73" s="26"/>
      <c r="H73" s="26"/>
      <c r="I73" s="26"/>
      <c r="M73" s="175"/>
    </row>
    <row r="74" spans="2:13" x14ac:dyDescent="0.2">
      <c r="B74" s="51" t="s">
        <v>72</v>
      </c>
      <c r="C74" s="52">
        <v>37256</v>
      </c>
      <c r="D74" s="53"/>
      <c r="E74" s="53">
        <v>1</v>
      </c>
      <c r="F74" s="54">
        <f t="shared" si="1"/>
        <v>1</v>
      </c>
      <c r="G74" s="26"/>
      <c r="H74" s="26"/>
      <c r="I74" s="26"/>
      <c r="M74" s="175"/>
    </row>
    <row r="75" spans="2:13" x14ac:dyDescent="0.2">
      <c r="B75" s="51" t="s">
        <v>72</v>
      </c>
      <c r="C75" s="52">
        <v>37256</v>
      </c>
      <c r="D75" s="53"/>
      <c r="E75" s="53">
        <v>1</v>
      </c>
      <c r="F75" s="54">
        <f t="shared" si="1"/>
        <v>1</v>
      </c>
      <c r="G75" s="26"/>
      <c r="H75" s="26"/>
      <c r="I75" s="26"/>
      <c r="M75" s="175"/>
    </row>
    <row r="76" spans="2:13" x14ac:dyDescent="0.2">
      <c r="B76" s="51" t="s">
        <v>72</v>
      </c>
      <c r="C76" s="52">
        <v>37256</v>
      </c>
      <c r="D76" s="53"/>
      <c r="E76" s="53">
        <v>1</v>
      </c>
      <c r="F76" s="54">
        <f t="shared" si="1"/>
        <v>1</v>
      </c>
      <c r="G76" s="26"/>
      <c r="H76" s="26"/>
      <c r="I76" s="26"/>
      <c r="M76" s="175"/>
    </row>
    <row r="77" spans="2:13" x14ac:dyDescent="0.2">
      <c r="B77" s="51" t="s">
        <v>72</v>
      </c>
      <c r="C77" s="52">
        <v>37256</v>
      </c>
      <c r="D77" s="53"/>
      <c r="E77" s="53">
        <v>1</v>
      </c>
      <c r="F77" s="54">
        <f t="shared" si="1"/>
        <v>1</v>
      </c>
      <c r="G77" s="26"/>
      <c r="H77" s="26"/>
      <c r="I77" s="26"/>
      <c r="M77" s="175"/>
    </row>
    <row r="78" spans="2:13" x14ac:dyDescent="0.2">
      <c r="B78" s="51" t="s">
        <v>72</v>
      </c>
      <c r="C78" s="52">
        <v>37256</v>
      </c>
      <c r="D78" s="53"/>
      <c r="E78" s="53">
        <v>1</v>
      </c>
      <c r="F78" s="54">
        <f t="shared" si="1"/>
        <v>1</v>
      </c>
      <c r="G78" s="26"/>
      <c r="H78" s="26"/>
      <c r="I78" s="26"/>
      <c r="M78" s="175"/>
    </row>
    <row r="79" spans="2:13" x14ac:dyDescent="0.2">
      <c r="B79" s="51" t="s">
        <v>72</v>
      </c>
      <c r="C79" s="52">
        <v>37256</v>
      </c>
      <c r="D79" s="53"/>
      <c r="E79" s="53">
        <v>1</v>
      </c>
      <c r="F79" s="54">
        <f t="shared" si="1"/>
        <v>1</v>
      </c>
      <c r="G79" s="26"/>
      <c r="H79" s="26"/>
      <c r="I79" s="26"/>
      <c r="M79" s="175"/>
    </row>
    <row r="80" spans="2:13" x14ac:dyDescent="0.2">
      <c r="B80" s="51" t="s">
        <v>72</v>
      </c>
      <c r="C80" s="52">
        <v>37256</v>
      </c>
      <c r="D80" s="53"/>
      <c r="E80" s="53">
        <v>1</v>
      </c>
      <c r="F80" s="54">
        <f t="shared" si="1"/>
        <v>1</v>
      </c>
      <c r="G80" s="26"/>
      <c r="H80" s="26"/>
      <c r="I80" s="26"/>
      <c r="M80" s="175"/>
    </row>
    <row r="81" spans="2:13" x14ac:dyDescent="0.2">
      <c r="B81" s="51" t="s">
        <v>72</v>
      </c>
      <c r="C81" s="52">
        <v>37256</v>
      </c>
      <c r="D81" s="53"/>
      <c r="E81" s="53">
        <v>1</v>
      </c>
      <c r="F81" s="54">
        <f t="shared" si="1"/>
        <v>1</v>
      </c>
      <c r="G81" s="26"/>
      <c r="H81" s="26"/>
      <c r="I81" s="26"/>
      <c r="M81" s="175"/>
    </row>
    <row r="82" spans="2:13" x14ac:dyDescent="0.2">
      <c r="B82" s="51" t="s">
        <v>72</v>
      </c>
      <c r="C82" s="52">
        <v>37256</v>
      </c>
      <c r="D82" s="53"/>
      <c r="E82" s="53">
        <v>1</v>
      </c>
      <c r="F82" s="54">
        <f t="shared" si="1"/>
        <v>1</v>
      </c>
      <c r="G82" s="26"/>
      <c r="H82" s="26"/>
      <c r="I82" s="26"/>
      <c r="M82" s="175"/>
    </row>
    <row r="83" spans="2:13" x14ac:dyDescent="0.2">
      <c r="B83" s="51" t="s">
        <v>72</v>
      </c>
      <c r="C83" s="52">
        <v>37256</v>
      </c>
      <c r="D83" s="53"/>
      <c r="E83" s="53">
        <v>90</v>
      </c>
      <c r="F83" s="54">
        <f t="shared" si="1"/>
        <v>90</v>
      </c>
      <c r="G83" s="26"/>
      <c r="H83" s="26"/>
      <c r="I83" s="26"/>
      <c r="M83" s="175"/>
    </row>
    <row r="84" spans="2:13" x14ac:dyDescent="0.2">
      <c r="B84" s="51" t="s">
        <v>72</v>
      </c>
      <c r="C84" s="52">
        <v>37256</v>
      </c>
      <c r="D84" s="53"/>
      <c r="E84" s="53">
        <v>100</v>
      </c>
      <c r="F84" s="54">
        <f t="shared" si="1"/>
        <v>100</v>
      </c>
      <c r="G84" s="55">
        <f>SUM(E66:E84)/SUM(D66:D84)</f>
        <v>1.0249999999999999</v>
      </c>
      <c r="H84" s="56">
        <f>XIRR(F66:F84,C66:C84,0)</f>
        <v>1.2431401367187503E-2</v>
      </c>
      <c r="I84" s="26"/>
      <c r="M84" s="175"/>
    </row>
    <row r="85" spans="2:13" s="14" customFormat="1" x14ac:dyDescent="0.2">
      <c r="B85" s="50"/>
      <c r="C85" s="50"/>
      <c r="D85" s="50"/>
      <c r="E85" s="50"/>
      <c r="F85" s="50"/>
      <c r="G85" s="50"/>
      <c r="H85" s="50"/>
      <c r="I85" s="50"/>
    </row>
    <row r="86" spans="2:13" x14ac:dyDescent="0.2">
      <c r="B86" s="51" t="s">
        <v>78</v>
      </c>
      <c r="C86" s="52">
        <v>36526</v>
      </c>
      <c r="D86" s="53">
        <v>100</v>
      </c>
      <c r="E86" s="53"/>
      <c r="F86" s="54">
        <f>-D86+E86</f>
        <v>-100</v>
      </c>
      <c r="G86" s="26"/>
      <c r="H86" s="26"/>
      <c r="I86" s="26"/>
      <c r="M86" s="175"/>
    </row>
    <row r="87" spans="2:13" x14ac:dyDescent="0.2">
      <c r="B87" s="51" t="s">
        <v>78</v>
      </c>
      <c r="C87" s="52">
        <v>36527</v>
      </c>
      <c r="D87" s="53"/>
      <c r="E87" s="53">
        <v>1</v>
      </c>
      <c r="F87" s="54">
        <f t="shared" ref="F87:F104" si="2">-D87+E87</f>
        <v>1</v>
      </c>
      <c r="G87" s="26"/>
      <c r="H87" s="26"/>
      <c r="I87" s="26"/>
      <c r="M87" s="175"/>
    </row>
    <row r="88" spans="2:13" x14ac:dyDescent="0.2">
      <c r="B88" s="51" t="s">
        <v>78</v>
      </c>
      <c r="C88" s="52">
        <v>37256</v>
      </c>
      <c r="D88" s="53"/>
      <c r="E88" s="53">
        <v>1</v>
      </c>
      <c r="F88" s="54">
        <f t="shared" si="2"/>
        <v>1</v>
      </c>
      <c r="G88" s="26"/>
      <c r="H88" s="26"/>
      <c r="I88" s="26"/>
      <c r="M88" s="175"/>
    </row>
    <row r="89" spans="2:13" x14ac:dyDescent="0.2">
      <c r="B89" s="51" t="s">
        <v>78</v>
      </c>
      <c r="C89" s="52">
        <v>37256</v>
      </c>
      <c r="D89" s="53"/>
      <c r="E89" s="53">
        <v>1</v>
      </c>
      <c r="F89" s="54">
        <f t="shared" si="2"/>
        <v>1</v>
      </c>
      <c r="G89" s="26"/>
      <c r="H89" s="26"/>
      <c r="I89" s="26"/>
      <c r="M89" s="175"/>
    </row>
    <row r="90" spans="2:13" x14ac:dyDescent="0.2">
      <c r="B90" s="51" t="s">
        <v>78</v>
      </c>
      <c r="C90" s="52">
        <v>37256</v>
      </c>
      <c r="D90" s="53"/>
      <c r="E90" s="53">
        <v>1</v>
      </c>
      <c r="F90" s="54">
        <f t="shared" si="2"/>
        <v>1</v>
      </c>
      <c r="G90" s="26"/>
      <c r="H90" s="26"/>
      <c r="I90" s="26"/>
      <c r="M90" s="175"/>
    </row>
    <row r="91" spans="2:13" x14ac:dyDescent="0.2">
      <c r="B91" s="51" t="s">
        <v>78</v>
      </c>
      <c r="C91" s="52">
        <v>37256</v>
      </c>
      <c r="D91" s="53"/>
      <c r="E91" s="53">
        <v>1</v>
      </c>
      <c r="F91" s="54">
        <f t="shared" si="2"/>
        <v>1</v>
      </c>
      <c r="G91" s="26"/>
      <c r="H91" s="26"/>
      <c r="I91" s="26"/>
      <c r="M91" s="175"/>
    </row>
    <row r="92" spans="2:13" x14ac:dyDescent="0.2">
      <c r="B92" s="51" t="s">
        <v>78</v>
      </c>
      <c r="C92" s="52">
        <v>37256</v>
      </c>
      <c r="D92" s="53"/>
      <c r="E92" s="53">
        <v>1</v>
      </c>
      <c r="F92" s="54">
        <f t="shared" si="2"/>
        <v>1</v>
      </c>
      <c r="G92" s="26"/>
      <c r="H92" s="26"/>
      <c r="I92" s="26"/>
      <c r="M92" s="175"/>
    </row>
    <row r="93" spans="2:13" x14ac:dyDescent="0.2">
      <c r="B93" s="51" t="s">
        <v>78</v>
      </c>
      <c r="C93" s="52">
        <v>37256</v>
      </c>
      <c r="D93" s="53"/>
      <c r="E93" s="53">
        <v>1</v>
      </c>
      <c r="F93" s="54">
        <f t="shared" si="2"/>
        <v>1</v>
      </c>
      <c r="G93" s="26"/>
      <c r="H93" s="26"/>
      <c r="I93" s="26"/>
      <c r="M93" s="175"/>
    </row>
    <row r="94" spans="2:13" x14ac:dyDescent="0.2">
      <c r="B94" s="51" t="s">
        <v>78</v>
      </c>
      <c r="C94" s="52">
        <v>37256</v>
      </c>
      <c r="D94" s="53">
        <v>100</v>
      </c>
      <c r="E94" s="53"/>
      <c r="F94" s="54">
        <f t="shared" si="2"/>
        <v>-100</v>
      </c>
      <c r="G94" s="26"/>
      <c r="H94" s="26"/>
      <c r="I94" s="26"/>
      <c r="M94" s="175"/>
    </row>
    <row r="95" spans="2:13" x14ac:dyDescent="0.2">
      <c r="B95" s="51" t="s">
        <v>78</v>
      </c>
      <c r="C95" s="52">
        <v>37256</v>
      </c>
      <c r="D95" s="53"/>
      <c r="E95" s="53">
        <v>1</v>
      </c>
      <c r="F95" s="54">
        <f t="shared" si="2"/>
        <v>1</v>
      </c>
      <c r="G95" s="26"/>
      <c r="H95" s="26"/>
      <c r="I95" s="26"/>
      <c r="M95" s="175"/>
    </row>
    <row r="96" spans="2:13" x14ac:dyDescent="0.2">
      <c r="B96" s="51" t="s">
        <v>78</v>
      </c>
      <c r="C96" s="52">
        <v>37256</v>
      </c>
      <c r="D96" s="53"/>
      <c r="E96" s="53">
        <v>1</v>
      </c>
      <c r="F96" s="54">
        <f t="shared" si="2"/>
        <v>1</v>
      </c>
      <c r="G96" s="26"/>
      <c r="H96" s="26"/>
      <c r="I96" s="26"/>
      <c r="M96" s="175"/>
    </row>
    <row r="97" spans="2:13" x14ac:dyDescent="0.2">
      <c r="B97" s="51" t="s">
        <v>78</v>
      </c>
      <c r="C97" s="52">
        <v>37256</v>
      </c>
      <c r="D97" s="53"/>
      <c r="E97" s="53">
        <v>1</v>
      </c>
      <c r="F97" s="54">
        <f t="shared" si="2"/>
        <v>1</v>
      </c>
      <c r="G97" s="26"/>
      <c r="H97" s="26"/>
      <c r="I97" s="26"/>
      <c r="M97" s="175"/>
    </row>
    <row r="98" spans="2:13" x14ac:dyDescent="0.2">
      <c r="B98" s="51" t="s">
        <v>78</v>
      </c>
      <c r="C98" s="52">
        <v>37256</v>
      </c>
      <c r="D98" s="53"/>
      <c r="E98" s="53">
        <v>1</v>
      </c>
      <c r="F98" s="54">
        <f t="shared" si="2"/>
        <v>1</v>
      </c>
      <c r="G98" s="26"/>
      <c r="H98" s="26"/>
      <c r="I98" s="26"/>
      <c r="M98" s="175"/>
    </row>
    <row r="99" spans="2:13" x14ac:dyDescent="0.2">
      <c r="B99" s="51" t="s">
        <v>78</v>
      </c>
      <c r="C99" s="52">
        <v>37256</v>
      </c>
      <c r="D99" s="53"/>
      <c r="E99" s="53">
        <v>1</v>
      </c>
      <c r="F99" s="54">
        <f t="shared" si="2"/>
        <v>1</v>
      </c>
      <c r="G99" s="26"/>
      <c r="H99" s="26"/>
      <c r="I99" s="26"/>
      <c r="M99" s="175"/>
    </row>
    <row r="100" spans="2:13" x14ac:dyDescent="0.2">
      <c r="B100" s="51" t="s">
        <v>78</v>
      </c>
      <c r="C100" s="52">
        <v>37256</v>
      </c>
      <c r="D100" s="53"/>
      <c r="E100" s="53">
        <v>1</v>
      </c>
      <c r="F100" s="54">
        <f t="shared" si="2"/>
        <v>1</v>
      </c>
      <c r="G100" s="26"/>
      <c r="H100" s="26"/>
      <c r="I100" s="26"/>
      <c r="M100" s="175"/>
    </row>
    <row r="101" spans="2:13" x14ac:dyDescent="0.2">
      <c r="B101" s="51" t="s">
        <v>78</v>
      </c>
      <c r="C101" s="52">
        <v>37256</v>
      </c>
      <c r="D101" s="53"/>
      <c r="E101" s="53">
        <v>1</v>
      </c>
      <c r="F101" s="54">
        <f t="shared" si="2"/>
        <v>1</v>
      </c>
      <c r="G101" s="26"/>
      <c r="H101" s="26"/>
      <c r="I101" s="26"/>
      <c r="M101" s="175"/>
    </row>
    <row r="102" spans="2:13" x14ac:dyDescent="0.2">
      <c r="B102" s="51" t="s">
        <v>78</v>
      </c>
      <c r="C102" s="52">
        <v>37256</v>
      </c>
      <c r="D102" s="53"/>
      <c r="E102" s="53">
        <v>1</v>
      </c>
      <c r="F102" s="54">
        <f t="shared" si="2"/>
        <v>1</v>
      </c>
      <c r="G102" s="26"/>
      <c r="H102" s="26"/>
      <c r="I102" s="26"/>
      <c r="M102" s="175"/>
    </row>
    <row r="103" spans="2:13" x14ac:dyDescent="0.2">
      <c r="B103" s="51" t="s">
        <v>78</v>
      </c>
      <c r="C103" s="52">
        <v>37256</v>
      </c>
      <c r="D103" s="53"/>
      <c r="E103" s="53">
        <v>1</v>
      </c>
      <c r="F103" s="54">
        <f t="shared" si="2"/>
        <v>1</v>
      </c>
      <c r="G103" s="26"/>
      <c r="H103" s="26"/>
      <c r="I103" s="26"/>
      <c r="M103" s="175"/>
    </row>
    <row r="104" spans="2:13" x14ac:dyDescent="0.2">
      <c r="B104" s="51" t="s">
        <v>78</v>
      </c>
      <c r="C104" s="52">
        <v>37256</v>
      </c>
      <c r="D104" s="53"/>
      <c r="E104" s="53">
        <v>200</v>
      </c>
      <c r="F104" s="54">
        <f t="shared" si="2"/>
        <v>200</v>
      </c>
      <c r="G104" s="55">
        <f>SUM(E86:E104)/SUM(D86:D104)</f>
        <v>1.08</v>
      </c>
      <c r="H104" s="56">
        <f>XIRR(F86:F104,C86:C104,0)</f>
        <v>7.7781870117187527E-2</v>
      </c>
      <c r="I104" s="26"/>
      <c r="M104" s="175"/>
    </row>
    <row r="105" spans="2:13" x14ac:dyDescent="0.2">
      <c r="B105" s="26"/>
      <c r="C105" s="26"/>
      <c r="D105" s="26"/>
      <c r="E105" s="26"/>
      <c r="F105" s="26"/>
      <c r="G105" s="26"/>
      <c r="H105" s="26"/>
      <c r="I105" s="26"/>
      <c r="M105" s="175"/>
    </row>
    <row r="106" spans="2:13" x14ac:dyDescent="0.2">
      <c r="B106" s="51" t="s">
        <v>79</v>
      </c>
      <c r="C106" s="52">
        <v>36526</v>
      </c>
      <c r="D106" s="53">
        <v>100</v>
      </c>
      <c r="E106" s="53"/>
      <c r="F106" s="54">
        <f>-D106+E106</f>
        <v>-100</v>
      </c>
      <c r="G106" s="26"/>
      <c r="H106" s="26"/>
      <c r="I106" s="26"/>
      <c r="M106" s="175"/>
    </row>
    <row r="107" spans="2:13" x14ac:dyDescent="0.2">
      <c r="B107" s="51" t="s">
        <v>79</v>
      </c>
      <c r="C107" s="52">
        <v>36527</v>
      </c>
      <c r="D107" s="53"/>
      <c r="E107" s="53">
        <v>1</v>
      </c>
      <c r="F107" s="54">
        <f t="shared" ref="F107:F124" si="3">-D107+E107</f>
        <v>1</v>
      </c>
      <c r="G107" s="26"/>
      <c r="H107" s="26"/>
      <c r="I107" s="26"/>
      <c r="M107" s="175"/>
    </row>
    <row r="108" spans="2:13" x14ac:dyDescent="0.2">
      <c r="B108" s="51" t="s">
        <v>79</v>
      </c>
      <c r="C108" s="52">
        <v>37256</v>
      </c>
      <c r="D108" s="53"/>
      <c r="E108" s="53">
        <v>1</v>
      </c>
      <c r="F108" s="54">
        <f t="shared" si="3"/>
        <v>1</v>
      </c>
      <c r="G108" s="26"/>
      <c r="H108" s="26"/>
      <c r="I108" s="26"/>
      <c r="M108" s="175"/>
    </row>
    <row r="109" spans="2:13" x14ac:dyDescent="0.2">
      <c r="B109" s="51" t="s">
        <v>79</v>
      </c>
      <c r="C109" s="52">
        <v>37256</v>
      </c>
      <c r="D109" s="53"/>
      <c r="E109" s="53">
        <v>1</v>
      </c>
      <c r="F109" s="54">
        <f t="shared" si="3"/>
        <v>1</v>
      </c>
      <c r="G109" s="26"/>
      <c r="H109" s="26"/>
      <c r="I109" s="26"/>
      <c r="M109" s="175"/>
    </row>
    <row r="110" spans="2:13" x14ac:dyDescent="0.2">
      <c r="B110" s="51" t="s">
        <v>79</v>
      </c>
      <c r="C110" s="52">
        <v>37256</v>
      </c>
      <c r="D110" s="53"/>
      <c r="E110" s="53">
        <v>1</v>
      </c>
      <c r="F110" s="54">
        <f t="shared" si="3"/>
        <v>1</v>
      </c>
      <c r="G110" s="26"/>
      <c r="H110" s="26"/>
      <c r="I110" s="26"/>
      <c r="M110" s="175"/>
    </row>
    <row r="111" spans="2:13" x14ac:dyDescent="0.2">
      <c r="B111" s="51" t="s">
        <v>79</v>
      </c>
      <c r="C111" s="52">
        <v>37256</v>
      </c>
      <c r="D111" s="53"/>
      <c r="E111" s="53">
        <v>1</v>
      </c>
      <c r="F111" s="54">
        <f t="shared" si="3"/>
        <v>1</v>
      </c>
      <c r="G111" s="26"/>
      <c r="H111" s="26"/>
      <c r="I111" s="26"/>
      <c r="M111" s="175"/>
    </row>
    <row r="112" spans="2:13" x14ac:dyDescent="0.2">
      <c r="B112" s="51" t="s">
        <v>79</v>
      </c>
      <c r="C112" s="52">
        <v>37256</v>
      </c>
      <c r="D112" s="53"/>
      <c r="E112" s="53">
        <v>1</v>
      </c>
      <c r="F112" s="54">
        <f t="shared" si="3"/>
        <v>1</v>
      </c>
      <c r="G112" s="26"/>
      <c r="H112" s="26"/>
      <c r="I112" s="26"/>
      <c r="M112" s="175"/>
    </row>
    <row r="113" spans="2:13" x14ac:dyDescent="0.2">
      <c r="B113" s="51" t="s">
        <v>79</v>
      </c>
      <c r="C113" s="52">
        <v>37256</v>
      </c>
      <c r="D113" s="53"/>
      <c r="E113" s="53">
        <v>1</v>
      </c>
      <c r="F113" s="54">
        <f t="shared" si="3"/>
        <v>1</v>
      </c>
      <c r="G113" s="26"/>
      <c r="H113" s="26"/>
      <c r="I113" s="26"/>
      <c r="M113" s="175"/>
    </row>
    <row r="114" spans="2:13" x14ac:dyDescent="0.2">
      <c r="B114" s="51" t="s">
        <v>79</v>
      </c>
      <c r="C114" s="52">
        <v>37256</v>
      </c>
      <c r="D114" s="53">
        <v>100</v>
      </c>
      <c r="E114" s="53"/>
      <c r="F114" s="54">
        <f t="shared" si="3"/>
        <v>-100</v>
      </c>
      <c r="G114" s="26"/>
      <c r="H114" s="26"/>
      <c r="I114" s="26"/>
      <c r="M114" s="175"/>
    </row>
    <row r="115" spans="2:13" x14ac:dyDescent="0.2">
      <c r="B115" s="51" t="s">
        <v>79</v>
      </c>
      <c r="C115" s="52">
        <v>37256</v>
      </c>
      <c r="D115" s="53"/>
      <c r="E115" s="53">
        <v>1</v>
      </c>
      <c r="F115" s="54">
        <f t="shared" si="3"/>
        <v>1</v>
      </c>
      <c r="G115" s="26"/>
      <c r="H115" s="26"/>
      <c r="I115" s="26"/>
      <c r="M115" s="175"/>
    </row>
    <row r="116" spans="2:13" x14ac:dyDescent="0.2">
      <c r="B116" s="51" t="s">
        <v>79</v>
      </c>
      <c r="C116" s="52">
        <v>37256</v>
      </c>
      <c r="D116" s="53"/>
      <c r="E116" s="53">
        <v>1</v>
      </c>
      <c r="F116" s="54">
        <f t="shared" si="3"/>
        <v>1</v>
      </c>
      <c r="G116" s="26"/>
      <c r="H116" s="26"/>
      <c r="I116" s="26"/>
      <c r="M116" s="175"/>
    </row>
    <row r="117" spans="2:13" x14ac:dyDescent="0.2">
      <c r="B117" s="51" t="s">
        <v>79</v>
      </c>
      <c r="C117" s="52">
        <v>37256</v>
      </c>
      <c r="D117" s="53"/>
      <c r="E117" s="53">
        <v>1</v>
      </c>
      <c r="F117" s="54">
        <f t="shared" si="3"/>
        <v>1</v>
      </c>
      <c r="G117" s="26"/>
      <c r="H117" s="26"/>
      <c r="I117" s="26"/>
      <c r="M117" s="175"/>
    </row>
    <row r="118" spans="2:13" x14ac:dyDescent="0.2">
      <c r="B118" s="51" t="s">
        <v>79</v>
      </c>
      <c r="C118" s="52">
        <v>37256</v>
      </c>
      <c r="D118" s="53"/>
      <c r="E118" s="53">
        <v>1</v>
      </c>
      <c r="F118" s="54">
        <f t="shared" si="3"/>
        <v>1</v>
      </c>
      <c r="G118" s="26"/>
      <c r="H118" s="26"/>
      <c r="I118" s="26"/>
      <c r="M118" s="175"/>
    </row>
    <row r="119" spans="2:13" x14ac:dyDescent="0.2">
      <c r="B119" s="51" t="s">
        <v>79</v>
      </c>
      <c r="C119" s="52">
        <v>37256</v>
      </c>
      <c r="D119" s="53"/>
      <c r="E119" s="53">
        <v>1</v>
      </c>
      <c r="F119" s="54">
        <f t="shared" si="3"/>
        <v>1</v>
      </c>
      <c r="G119" s="26"/>
      <c r="H119" s="26"/>
      <c r="I119" s="26"/>
      <c r="M119" s="175"/>
    </row>
    <row r="120" spans="2:13" x14ac:dyDescent="0.2">
      <c r="B120" s="51" t="s">
        <v>79</v>
      </c>
      <c r="C120" s="52">
        <v>37256</v>
      </c>
      <c r="D120" s="53"/>
      <c r="E120" s="53">
        <v>1</v>
      </c>
      <c r="F120" s="54">
        <f t="shared" si="3"/>
        <v>1</v>
      </c>
      <c r="G120" s="26"/>
      <c r="H120" s="26"/>
      <c r="I120" s="26"/>
      <c r="M120" s="175"/>
    </row>
    <row r="121" spans="2:13" x14ac:dyDescent="0.2">
      <c r="B121" s="51" t="s">
        <v>79</v>
      </c>
      <c r="C121" s="52">
        <v>37256</v>
      </c>
      <c r="D121" s="53"/>
      <c r="E121" s="53">
        <v>1</v>
      </c>
      <c r="F121" s="54">
        <f t="shared" si="3"/>
        <v>1</v>
      </c>
      <c r="G121" s="26"/>
      <c r="H121" s="26"/>
      <c r="I121" s="26"/>
      <c r="M121" s="175"/>
    </row>
    <row r="122" spans="2:13" x14ac:dyDescent="0.2">
      <c r="B122" s="51" t="s">
        <v>79</v>
      </c>
      <c r="C122" s="52">
        <v>37256</v>
      </c>
      <c r="D122" s="53"/>
      <c r="E122" s="53">
        <v>1</v>
      </c>
      <c r="F122" s="54">
        <f t="shared" si="3"/>
        <v>1</v>
      </c>
      <c r="G122" s="26"/>
      <c r="H122" s="26"/>
      <c r="I122" s="26"/>
    </row>
    <row r="123" spans="2:13" x14ac:dyDescent="0.2">
      <c r="B123" s="51" t="s">
        <v>79</v>
      </c>
      <c r="C123" s="52">
        <v>37256</v>
      </c>
      <c r="D123" s="53"/>
      <c r="E123" s="53">
        <v>1</v>
      </c>
      <c r="F123" s="54">
        <f t="shared" si="3"/>
        <v>1</v>
      </c>
      <c r="G123" s="26"/>
      <c r="H123" s="26"/>
      <c r="I123" s="26"/>
    </row>
    <row r="124" spans="2:13" x14ac:dyDescent="0.2">
      <c r="B124" s="51" t="s">
        <v>79</v>
      </c>
      <c r="C124" s="52">
        <v>37256</v>
      </c>
      <c r="D124" s="53"/>
      <c r="E124" s="53">
        <v>190</v>
      </c>
      <c r="F124" s="54">
        <f t="shared" si="3"/>
        <v>190</v>
      </c>
      <c r="G124" s="55">
        <f>SUM(E106:E124)/SUM(D106:D124)</f>
        <v>1.03</v>
      </c>
      <c r="H124" s="56">
        <f>XIRR(F106:F124,C106:C124,0)</f>
        <v>2.98568798828125E-2</v>
      </c>
      <c r="I124" s="26"/>
    </row>
    <row r="125" spans="2:13" x14ac:dyDescent="0.2">
      <c r="B125" s="26"/>
      <c r="C125" s="26"/>
      <c r="D125" s="26"/>
      <c r="E125" s="26"/>
      <c r="F125" s="26"/>
      <c r="G125" s="26"/>
      <c r="H125" s="26"/>
      <c r="I125" s="26"/>
    </row>
    <row r="126" spans="2:13" x14ac:dyDescent="0.2">
      <c r="B126" s="51" t="s">
        <v>80</v>
      </c>
      <c r="C126" s="52">
        <v>36526</v>
      </c>
      <c r="D126" s="53">
        <v>100</v>
      </c>
      <c r="E126" s="53"/>
      <c r="F126" s="54">
        <f>-D126+E126</f>
        <v>-100</v>
      </c>
      <c r="G126" s="26"/>
      <c r="H126" s="26"/>
      <c r="I126" s="26"/>
    </row>
    <row r="127" spans="2:13" x14ac:dyDescent="0.2">
      <c r="B127" s="51" t="s">
        <v>80</v>
      </c>
      <c r="C127" s="52">
        <v>36527</v>
      </c>
      <c r="D127" s="53">
        <v>100</v>
      </c>
      <c r="E127" s="53"/>
      <c r="F127" s="54">
        <f t="shared" ref="F127:F144" si="4">-D127+E127</f>
        <v>-100</v>
      </c>
      <c r="G127" s="26"/>
      <c r="H127" s="26"/>
      <c r="I127" s="26"/>
    </row>
    <row r="128" spans="2:13" x14ac:dyDescent="0.2">
      <c r="B128" s="51" t="s">
        <v>80</v>
      </c>
      <c r="C128" s="52">
        <v>37256</v>
      </c>
      <c r="D128" s="53"/>
      <c r="E128" s="53">
        <v>1</v>
      </c>
      <c r="F128" s="54">
        <f t="shared" si="4"/>
        <v>1</v>
      </c>
      <c r="G128" s="26"/>
      <c r="H128" s="26"/>
      <c r="I128" s="26"/>
    </row>
    <row r="129" spans="2:9" x14ac:dyDescent="0.2">
      <c r="B129" s="51" t="s">
        <v>80</v>
      </c>
      <c r="C129" s="52">
        <v>37256</v>
      </c>
      <c r="D129" s="53"/>
      <c r="E129" s="53">
        <v>1</v>
      </c>
      <c r="F129" s="54">
        <f t="shared" si="4"/>
        <v>1</v>
      </c>
      <c r="G129" s="26"/>
      <c r="H129" s="26"/>
      <c r="I129" s="26"/>
    </row>
    <row r="130" spans="2:9" x14ac:dyDescent="0.2">
      <c r="B130" s="51" t="s">
        <v>80</v>
      </c>
      <c r="C130" s="52">
        <v>37256</v>
      </c>
      <c r="D130" s="53"/>
      <c r="E130" s="53">
        <v>1</v>
      </c>
      <c r="F130" s="54">
        <f t="shared" si="4"/>
        <v>1</v>
      </c>
      <c r="G130" s="26"/>
      <c r="H130" s="26"/>
      <c r="I130" s="26"/>
    </row>
    <row r="131" spans="2:9" x14ac:dyDescent="0.2">
      <c r="B131" s="51" t="s">
        <v>80</v>
      </c>
      <c r="C131" s="52">
        <v>37256</v>
      </c>
      <c r="D131" s="53"/>
      <c r="E131" s="53">
        <v>1</v>
      </c>
      <c r="F131" s="54">
        <f t="shared" si="4"/>
        <v>1</v>
      </c>
      <c r="G131" s="26"/>
      <c r="H131" s="26"/>
      <c r="I131" s="26"/>
    </row>
    <row r="132" spans="2:9" x14ac:dyDescent="0.2">
      <c r="B132" s="51" t="s">
        <v>80</v>
      </c>
      <c r="C132" s="52">
        <v>37256</v>
      </c>
      <c r="D132" s="53"/>
      <c r="E132" s="53">
        <v>1</v>
      </c>
      <c r="F132" s="54">
        <f t="shared" si="4"/>
        <v>1</v>
      </c>
      <c r="G132" s="26"/>
      <c r="H132" s="26"/>
      <c r="I132" s="26"/>
    </row>
    <row r="133" spans="2:9" x14ac:dyDescent="0.2">
      <c r="B133" s="51" t="s">
        <v>80</v>
      </c>
      <c r="C133" s="52">
        <v>37256</v>
      </c>
      <c r="D133" s="53"/>
      <c r="E133" s="53">
        <v>1</v>
      </c>
      <c r="F133" s="54">
        <f t="shared" si="4"/>
        <v>1</v>
      </c>
      <c r="G133" s="26"/>
      <c r="H133" s="26"/>
      <c r="I133" s="26"/>
    </row>
    <row r="134" spans="2:9" x14ac:dyDescent="0.2">
      <c r="B134" s="51" t="s">
        <v>80</v>
      </c>
      <c r="C134" s="52">
        <v>37256</v>
      </c>
      <c r="D134" s="53"/>
      <c r="E134" s="53">
        <v>1</v>
      </c>
      <c r="F134" s="54">
        <f t="shared" si="4"/>
        <v>1</v>
      </c>
      <c r="G134" s="26"/>
      <c r="H134" s="26"/>
      <c r="I134" s="26"/>
    </row>
    <row r="135" spans="2:9" x14ac:dyDescent="0.2">
      <c r="B135" s="51" t="s">
        <v>80</v>
      </c>
      <c r="C135" s="52">
        <v>37256</v>
      </c>
      <c r="D135" s="53"/>
      <c r="E135" s="53">
        <v>1</v>
      </c>
      <c r="F135" s="54">
        <f t="shared" si="4"/>
        <v>1</v>
      </c>
      <c r="G135" s="26"/>
      <c r="H135" s="26"/>
      <c r="I135" s="26"/>
    </row>
    <row r="136" spans="2:9" x14ac:dyDescent="0.2">
      <c r="B136" s="51" t="s">
        <v>80</v>
      </c>
      <c r="C136" s="52">
        <v>37256</v>
      </c>
      <c r="D136" s="53"/>
      <c r="E136" s="53">
        <v>1</v>
      </c>
      <c r="F136" s="54">
        <f t="shared" si="4"/>
        <v>1</v>
      </c>
      <c r="G136" s="26"/>
      <c r="H136" s="26"/>
      <c r="I136" s="26"/>
    </row>
    <row r="137" spans="2:9" x14ac:dyDescent="0.2">
      <c r="B137" s="51" t="s">
        <v>80</v>
      </c>
      <c r="C137" s="52">
        <v>37256</v>
      </c>
      <c r="D137" s="53"/>
      <c r="E137" s="53">
        <v>1</v>
      </c>
      <c r="F137" s="54">
        <f t="shared" si="4"/>
        <v>1</v>
      </c>
      <c r="G137" s="26"/>
      <c r="H137" s="26"/>
      <c r="I137" s="26"/>
    </row>
    <row r="138" spans="2:9" x14ac:dyDescent="0.2">
      <c r="B138" s="51" t="s">
        <v>80</v>
      </c>
      <c r="C138" s="52">
        <v>37256</v>
      </c>
      <c r="D138" s="53"/>
      <c r="E138" s="53">
        <v>1</v>
      </c>
      <c r="F138" s="54">
        <f t="shared" si="4"/>
        <v>1</v>
      </c>
      <c r="G138" s="26"/>
      <c r="H138" s="26"/>
      <c r="I138" s="26"/>
    </row>
    <row r="139" spans="2:9" x14ac:dyDescent="0.2">
      <c r="B139" s="51" t="s">
        <v>80</v>
      </c>
      <c r="C139" s="52">
        <v>37256</v>
      </c>
      <c r="D139" s="53"/>
      <c r="E139" s="53">
        <v>10</v>
      </c>
      <c r="F139" s="54">
        <f t="shared" si="4"/>
        <v>10</v>
      </c>
      <c r="G139" s="26"/>
      <c r="H139" s="26"/>
      <c r="I139" s="26"/>
    </row>
    <row r="140" spans="2:9" x14ac:dyDescent="0.2">
      <c r="B140" s="51" t="s">
        <v>80</v>
      </c>
      <c r="C140" s="52">
        <v>37256</v>
      </c>
      <c r="D140" s="53"/>
      <c r="E140" s="53">
        <v>10</v>
      </c>
      <c r="F140" s="54">
        <f t="shared" si="4"/>
        <v>10</v>
      </c>
      <c r="G140" s="26"/>
      <c r="H140" s="26"/>
      <c r="I140" s="26"/>
    </row>
    <row r="141" spans="2:9" x14ac:dyDescent="0.2">
      <c r="B141" s="51" t="s">
        <v>80</v>
      </c>
      <c r="C141" s="52">
        <v>37256</v>
      </c>
      <c r="D141" s="53"/>
      <c r="E141" s="53">
        <v>10</v>
      </c>
      <c r="F141" s="54">
        <f t="shared" si="4"/>
        <v>10</v>
      </c>
      <c r="G141" s="26"/>
      <c r="H141" s="26"/>
      <c r="I141" s="26"/>
    </row>
    <row r="142" spans="2:9" x14ac:dyDescent="0.2">
      <c r="B142" s="51" t="s">
        <v>80</v>
      </c>
      <c r="C142" s="52">
        <v>37256</v>
      </c>
      <c r="D142" s="53"/>
      <c r="E142" s="53">
        <v>10</v>
      </c>
      <c r="F142" s="54">
        <f t="shared" si="4"/>
        <v>10</v>
      </c>
      <c r="G142" s="26"/>
      <c r="H142" s="26"/>
      <c r="I142" s="26"/>
    </row>
    <row r="143" spans="2:9" x14ac:dyDescent="0.2">
      <c r="B143" s="51" t="s">
        <v>80</v>
      </c>
      <c r="C143" s="52">
        <v>37256</v>
      </c>
      <c r="D143" s="53"/>
      <c r="E143" s="53">
        <v>10</v>
      </c>
      <c r="F143" s="54">
        <f t="shared" si="4"/>
        <v>10</v>
      </c>
      <c r="G143" s="26"/>
      <c r="H143" s="26"/>
      <c r="I143" s="26"/>
    </row>
    <row r="144" spans="2:9" x14ac:dyDescent="0.2">
      <c r="B144" s="51" t="s">
        <v>80</v>
      </c>
      <c r="C144" s="52">
        <v>37256</v>
      </c>
      <c r="D144" s="53"/>
      <c r="E144" s="53">
        <v>160</v>
      </c>
      <c r="F144" s="54">
        <f t="shared" si="4"/>
        <v>160</v>
      </c>
      <c r="G144" s="55">
        <f>SUM(E126:E144)/SUM(D126:D144)</f>
        <v>1.105</v>
      </c>
      <c r="H144" s="56">
        <f>XIRR(F126:F144,C126:C144,0)</f>
        <v>5.1225766601562514E-2</v>
      </c>
      <c r="I144" s="26"/>
    </row>
    <row r="145" spans="2:11" x14ac:dyDescent="0.2">
      <c r="B145" s="26"/>
      <c r="C145" s="26"/>
      <c r="D145" s="26"/>
      <c r="E145" s="26"/>
      <c r="F145" s="26"/>
      <c r="G145" s="26"/>
      <c r="H145" s="26"/>
      <c r="I145" s="26"/>
    </row>
    <row r="146" spans="2:11" x14ac:dyDescent="0.2">
      <c r="B146" s="26"/>
      <c r="C146" s="26"/>
      <c r="D146" s="26"/>
      <c r="E146" s="26"/>
      <c r="F146" s="26"/>
      <c r="G146" s="26"/>
      <c r="H146" s="26"/>
      <c r="I146" s="26"/>
    </row>
    <row r="147" spans="2:11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2:11" x14ac:dyDescent="0.2"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2:11" x14ac:dyDescent="0.2"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2:11" x14ac:dyDescent="0.2"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2:11" x14ac:dyDescent="0.2"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2:11" x14ac:dyDescent="0.2"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2:11" x14ac:dyDescent="0.2"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2:11" x14ac:dyDescent="0.2"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2:11" x14ac:dyDescent="0.2"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2:11" x14ac:dyDescent="0.2"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2:11" x14ac:dyDescent="0.2"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2:11" x14ac:dyDescent="0.2"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2:11" x14ac:dyDescent="0.2"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2:11" x14ac:dyDescent="0.2"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2:11" x14ac:dyDescent="0.2"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2:11" x14ac:dyDescent="0.2"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2:11" x14ac:dyDescent="0.2"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2:11" x14ac:dyDescent="0.2"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2:11" x14ac:dyDescent="0.2"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2:11" x14ac:dyDescent="0.2"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2:11" x14ac:dyDescent="0.2"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2:11" x14ac:dyDescent="0.2"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2:11" x14ac:dyDescent="0.2"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2:11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</sheetData>
  <phoneticPr fontId="2" type="noConversion"/>
  <pageMargins left="0.25" right="0.25" top="0.75" bottom="0.75" header="0.3" footer="0.3"/>
  <pageSetup paperSize="9" scale="48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showGridLines="0" zoomScaleNormal="100" workbookViewId="0"/>
  </sheetViews>
  <sheetFormatPr defaultRowHeight="12" x14ac:dyDescent="0.2"/>
  <cols>
    <col min="1" max="1" width="3.85546875" style="2" customWidth="1"/>
    <col min="2" max="2" width="17" style="2" customWidth="1"/>
    <col min="3" max="9" width="12.5703125" style="2" customWidth="1"/>
    <col min="10" max="10" width="16.28515625" style="2" customWidth="1"/>
    <col min="11" max="11" width="12.28515625" style="2" customWidth="1"/>
    <col min="12" max="12" width="11.28515625" style="2" customWidth="1"/>
    <col min="13" max="13" width="12.5703125" style="2" customWidth="1"/>
    <col min="14" max="18" width="9.140625" style="2"/>
    <col min="19" max="19" width="9.140625" style="2" customWidth="1"/>
    <col min="20" max="16384" width="9.140625" style="2"/>
  </cols>
  <sheetData>
    <row r="1" spans="1:13" ht="16.5" customHeight="1" thickBot="1" x14ac:dyDescent="0.25"/>
    <row r="2" spans="1:13" ht="12.75" thickBot="1" x14ac:dyDescent="0.25">
      <c r="B2" s="6" t="s">
        <v>26</v>
      </c>
      <c r="C2" s="8" t="str">
        <f>I.재무현황!C2</f>
        <v>운용사AAA</v>
      </c>
    </row>
    <row r="3" spans="1:13" ht="14.25" customHeight="1" x14ac:dyDescent="0.2"/>
    <row r="4" spans="1:13" s="80" customFormat="1" ht="14.25" customHeight="1" x14ac:dyDescent="0.2">
      <c r="B4" s="81" t="s">
        <v>149</v>
      </c>
    </row>
    <row r="5" spans="1:13" s="80" customFormat="1" ht="14.25" customHeight="1" x14ac:dyDescent="0.2">
      <c r="B5" s="222" t="s">
        <v>281</v>
      </c>
      <c r="K5" s="83"/>
    </row>
    <row r="6" spans="1:13" x14ac:dyDescent="0.2">
      <c r="A6" s="12"/>
      <c r="B6" s="16" t="s">
        <v>83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x14ac:dyDescent="0.2">
      <c r="A7" s="12"/>
      <c r="B7" s="217" t="s">
        <v>288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x14ac:dyDescent="0.2">
      <c r="A8" s="9"/>
      <c r="B8" s="75" t="s">
        <v>246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</row>
    <row r="9" spans="1:13" x14ac:dyDescent="0.2">
      <c r="A9" s="9"/>
      <c r="B9" s="75" t="s">
        <v>283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s="175" customFormat="1" x14ac:dyDescent="0.2">
      <c r="A10" s="9"/>
      <c r="B10" s="75" t="s">
        <v>374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x14ac:dyDescent="0.2">
      <c r="A11" s="9"/>
      <c r="B11" s="75" t="s">
        <v>155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13" s="175" customFormat="1" x14ac:dyDescent="0.2">
      <c r="A12" s="9"/>
      <c r="B12" s="255" t="s">
        <v>350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</row>
    <row r="13" spans="1:13" s="175" customFormat="1" x14ac:dyDescent="0.2">
      <c r="A13" s="9"/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x14ac:dyDescent="0.2">
      <c r="A14" s="10"/>
      <c r="B14" s="195" t="s">
        <v>229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</row>
    <row r="15" spans="1:13" x14ac:dyDescent="0.2">
      <c r="A15" s="10"/>
      <c r="B15" s="195" t="s">
        <v>230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</row>
    <row r="16" spans="1:13" x14ac:dyDescent="0.2">
      <c r="A16" s="9"/>
      <c r="B16" s="72" t="s">
        <v>104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8" spans="1:14" ht="14.25" customHeight="1" x14ac:dyDescent="0.2">
      <c r="A18" s="10"/>
      <c r="B18" s="45" t="s">
        <v>150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4" x14ac:dyDescent="0.2">
      <c r="B19" s="26"/>
      <c r="C19" s="26"/>
      <c r="D19" s="26"/>
      <c r="E19" s="26"/>
      <c r="F19" s="26"/>
      <c r="G19" s="26"/>
      <c r="H19" s="26"/>
      <c r="I19" s="27"/>
      <c r="K19" s="26"/>
      <c r="L19" s="26"/>
      <c r="M19" s="27" t="s">
        <v>126</v>
      </c>
    </row>
    <row r="20" spans="1:14" ht="24" x14ac:dyDescent="0.2">
      <c r="B20" s="91" t="s">
        <v>23</v>
      </c>
      <c r="C20" s="91" t="s">
        <v>105</v>
      </c>
      <c r="D20" s="91" t="s">
        <v>135</v>
      </c>
      <c r="E20" s="91" t="s">
        <v>151</v>
      </c>
      <c r="F20" s="91" t="s">
        <v>152</v>
      </c>
      <c r="G20" s="91" t="s">
        <v>138</v>
      </c>
      <c r="H20" s="91" t="s">
        <v>154</v>
      </c>
      <c r="I20" s="91" t="s">
        <v>139</v>
      </c>
      <c r="J20" s="209" t="s">
        <v>248</v>
      </c>
      <c r="K20" s="64" t="s">
        <v>294</v>
      </c>
      <c r="L20" s="220" t="s">
        <v>299</v>
      </c>
      <c r="M20" s="220" t="s">
        <v>24</v>
      </c>
      <c r="N20" s="87"/>
    </row>
    <row r="21" spans="1:14" x14ac:dyDescent="0.2">
      <c r="A21" s="11">
        <v>1</v>
      </c>
      <c r="B21" s="28" t="s">
        <v>158</v>
      </c>
      <c r="C21" s="73" t="s">
        <v>87</v>
      </c>
      <c r="D21" s="57">
        <v>36526</v>
      </c>
      <c r="E21" s="57">
        <v>39813</v>
      </c>
      <c r="F21" s="57" t="s">
        <v>153</v>
      </c>
      <c r="G21" s="29">
        <v>250</v>
      </c>
      <c r="H21" s="29">
        <v>200</v>
      </c>
      <c r="I21" s="176">
        <f>'II.2.(2)투자현황-운용중펀드'!H38</f>
        <v>180</v>
      </c>
      <c r="J21" s="32">
        <f>'II.2.(2)투자현황-운용중펀드'!D38</f>
        <v>0.97222222222222221</v>
      </c>
      <c r="K21" s="256" t="s">
        <v>295</v>
      </c>
      <c r="L21" s="57"/>
      <c r="M21" s="57"/>
    </row>
    <row r="22" spans="1:14" x14ac:dyDescent="0.2">
      <c r="A22" s="11">
        <f>A21+1</f>
        <v>2</v>
      </c>
      <c r="B22" s="28" t="s">
        <v>159</v>
      </c>
      <c r="C22" s="73" t="s">
        <v>106</v>
      </c>
      <c r="D22" s="57">
        <v>36526</v>
      </c>
      <c r="E22" s="57">
        <v>39813</v>
      </c>
      <c r="F22" s="57" t="s">
        <v>153</v>
      </c>
      <c r="G22" s="29">
        <v>250</v>
      </c>
      <c r="H22" s="29">
        <v>200</v>
      </c>
      <c r="I22" s="176">
        <f>'II.2.(2)투자현황-운용중펀드'!H63</f>
        <v>180</v>
      </c>
      <c r="J22" s="32">
        <f>'II.2.(2)투자현황-운용중펀드'!D63</f>
        <v>0.97222222222222221</v>
      </c>
      <c r="K22" s="256" t="s">
        <v>298</v>
      </c>
      <c r="L22" s="57"/>
      <c r="M22" s="57"/>
    </row>
    <row r="23" spans="1:14" x14ac:dyDescent="0.2">
      <c r="A23" s="11">
        <f t="shared" ref="A23:A45" si="0">A22+1</f>
        <v>3</v>
      </c>
      <c r="B23" s="28" t="s">
        <v>160</v>
      </c>
      <c r="C23" s="73" t="s">
        <v>87</v>
      </c>
      <c r="D23" s="57">
        <v>36526</v>
      </c>
      <c r="E23" s="57">
        <v>39813</v>
      </c>
      <c r="F23" s="57" t="s">
        <v>153</v>
      </c>
      <c r="G23" s="29">
        <v>250</v>
      </c>
      <c r="H23" s="29">
        <v>200</v>
      </c>
      <c r="I23" s="176">
        <f>'II.2.(2)투자현황-운용중펀드'!H88</f>
        <v>180</v>
      </c>
      <c r="J23" s="32">
        <f>'II.2.(2)투자현황-운용중펀드'!D88</f>
        <v>0.97222222222222221</v>
      </c>
      <c r="K23" s="256" t="s">
        <v>297</v>
      </c>
      <c r="L23" s="57"/>
      <c r="M23" s="57"/>
    </row>
    <row r="24" spans="1:14" x14ac:dyDescent="0.2">
      <c r="A24" s="11">
        <f t="shared" si="0"/>
        <v>4</v>
      </c>
      <c r="B24" s="28"/>
      <c r="C24" s="73"/>
      <c r="D24" s="57"/>
      <c r="E24" s="57"/>
      <c r="F24" s="57"/>
      <c r="G24" s="29"/>
      <c r="H24" s="29"/>
      <c r="I24" s="176"/>
      <c r="J24" s="32"/>
      <c r="K24" s="256"/>
      <c r="L24" s="57"/>
      <c r="M24" s="57"/>
    </row>
    <row r="25" spans="1:14" x14ac:dyDescent="0.2">
      <c r="A25" s="11">
        <f t="shared" si="0"/>
        <v>5</v>
      </c>
      <c r="B25" s="28"/>
      <c r="C25" s="73"/>
      <c r="D25" s="57"/>
      <c r="E25" s="57"/>
      <c r="F25" s="57"/>
      <c r="G25" s="30"/>
      <c r="H25" s="29"/>
      <c r="I25" s="176"/>
      <c r="J25" s="32"/>
      <c r="K25" s="262"/>
      <c r="L25" s="57"/>
      <c r="M25" s="57"/>
    </row>
    <row r="26" spans="1:14" x14ac:dyDescent="0.2">
      <c r="A26" s="11">
        <f t="shared" si="0"/>
        <v>6</v>
      </c>
      <c r="B26" s="28"/>
      <c r="C26" s="73"/>
      <c r="D26" s="57"/>
      <c r="E26" s="57"/>
      <c r="F26" s="57"/>
      <c r="G26" s="30"/>
      <c r="H26" s="29"/>
      <c r="I26" s="176"/>
      <c r="J26" s="32"/>
      <c r="K26" s="262"/>
      <c r="L26" s="57"/>
      <c r="M26" s="57"/>
    </row>
    <row r="27" spans="1:14" x14ac:dyDescent="0.2">
      <c r="A27" s="11">
        <f t="shared" si="0"/>
        <v>7</v>
      </c>
      <c r="B27" s="28"/>
      <c r="C27" s="73"/>
      <c r="D27" s="57"/>
      <c r="E27" s="57"/>
      <c r="F27" s="57"/>
      <c r="G27" s="30"/>
      <c r="H27" s="29"/>
      <c r="I27" s="176"/>
      <c r="J27" s="32"/>
      <c r="K27" s="262"/>
      <c r="L27" s="57"/>
      <c r="M27" s="57"/>
    </row>
    <row r="28" spans="1:14" x14ac:dyDescent="0.2">
      <c r="A28" s="11">
        <f t="shared" si="0"/>
        <v>8</v>
      </c>
      <c r="B28" s="28"/>
      <c r="C28" s="73"/>
      <c r="D28" s="57"/>
      <c r="E28" s="57"/>
      <c r="F28" s="57"/>
      <c r="G28" s="30"/>
      <c r="H28" s="29"/>
      <c r="I28" s="176"/>
      <c r="J28" s="32"/>
      <c r="K28" s="262"/>
      <c r="L28" s="57"/>
      <c r="M28" s="57"/>
    </row>
    <row r="29" spans="1:14" x14ac:dyDescent="0.2">
      <c r="A29" s="11">
        <f t="shared" si="0"/>
        <v>9</v>
      </c>
      <c r="B29" s="28"/>
      <c r="C29" s="73"/>
      <c r="D29" s="57"/>
      <c r="E29" s="57"/>
      <c r="F29" s="57"/>
      <c r="G29" s="30"/>
      <c r="H29" s="29"/>
      <c r="I29" s="176"/>
      <c r="J29" s="32"/>
      <c r="K29" s="262"/>
      <c r="L29" s="57"/>
      <c r="M29" s="57"/>
    </row>
    <row r="30" spans="1:14" x14ac:dyDescent="0.2">
      <c r="A30" s="11">
        <f t="shared" si="0"/>
        <v>10</v>
      </c>
      <c r="B30" s="28"/>
      <c r="C30" s="73"/>
      <c r="D30" s="57"/>
      <c r="E30" s="57"/>
      <c r="F30" s="57"/>
      <c r="G30" s="30"/>
      <c r="H30" s="29"/>
      <c r="I30" s="176"/>
      <c r="J30" s="32"/>
      <c r="K30" s="262"/>
      <c r="L30" s="57"/>
      <c r="M30" s="57"/>
    </row>
    <row r="31" spans="1:14" x14ac:dyDescent="0.2">
      <c r="A31" s="11">
        <f t="shared" si="0"/>
        <v>11</v>
      </c>
      <c r="B31" s="28"/>
      <c r="C31" s="73"/>
      <c r="D31" s="57"/>
      <c r="E31" s="57"/>
      <c r="F31" s="57"/>
      <c r="G31" s="30"/>
      <c r="H31" s="29"/>
      <c r="I31" s="176"/>
      <c r="J31" s="32"/>
      <c r="K31" s="262"/>
      <c r="L31" s="57"/>
      <c r="M31" s="57"/>
    </row>
    <row r="32" spans="1:14" x14ac:dyDescent="0.2">
      <c r="A32" s="11">
        <f t="shared" si="0"/>
        <v>12</v>
      </c>
      <c r="B32" s="28"/>
      <c r="C32" s="73"/>
      <c r="D32" s="57"/>
      <c r="E32" s="57"/>
      <c r="F32" s="57"/>
      <c r="G32" s="30"/>
      <c r="H32" s="29"/>
      <c r="I32" s="176"/>
      <c r="J32" s="32"/>
      <c r="K32" s="262"/>
      <c r="L32" s="57"/>
      <c r="M32" s="57"/>
    </row>
    <row r="33" spans="1:13" x14ac:dyDescent="0.2">
      <c r="A33" s="11">
        <f t="shared" si="0"/>
        <v>13</v>
      </c>
      <c r="B33" s="28"/>
      <c r="C33" s="73"/>
      <c r="D33" s="57"/>
      <c r="E33" s="57"/>
      <c r="F33" s="57"/>
      <c r="G33" s="30"/>
      <c r="H33" s="29"/>
      <c r="I33" s="176"/>
      <c r="J33" s="32"/>
      <c r="K33" s="262"/>
      <c r="L33" s="57"/>
      <c r="M33" s="57"/>
    </row>
    <row r="34" spans="1:13" x14ac:dyDescent="0.2">
      <c r="A34" s="11">
        <f t="shared" si="0"/>
        <v>14</v>
      </c>
      <c r="B34" s="28"/>
      <c r="C34" s="73"/>
      <c r="D34" s="57"/>
      <c r="E34" s="57"/>
      <c r="F34" s="57"/>
      <c r="G34" s="30"/>
      <c r="H34" s="29"/>
      <c r="I34" s="176"/>
      <c r="J34" s="32"/>
      <c r="K34" s="262"/>
      <c r="L34" s="57"/>
      <c r="M34" s="57"/>
    </row>
    <row r="35" spans="1:13" x14ac:dyDescent="0.2">
      <c r="A35" s="11">
        <f t="shared" si="0"/>
        <v>15</v>
      </c>
      <c r="B35" s="28"/>
      <c r="C35" s="73"/>
      <c r="D35" s="57"/>
      <c r="E35" s="57"/>
      <c r="F35" s="57"/>
      <c r="G35" s="30"/>
      <c r="H35" s="29"/>
      <c r="I35" s="176"/>
      <c r="J35" s="32"/>
      <c r="K35" s="262"/>
      <c r="L35" s="57"/>
      <c r="M35" s="57"/>
    </row>
    <row r="36" spans="1:13" x14ac:dyDescent="0.2">
      <c r="A36" s="11">
        <f t="shared" si="0"/>
        <v>16</v>
      </c>
      <c r="B36" s="28"/>
      <c r="C36" s="73"/>
      <c r="D36" s="57"/>
      <c r="E36" s="57"/>
      <c r="F36" s="57"/>
      <c r="G36" s="30"/>
      <c r="H36" s="29"/>
      <c r="I36" s="176"/>
      <c r="J36" s="32"/>
      <c r="K36" s="262"/>
      <c r="L36" s="57"/>
      <c r="M36" s="57"/>
    </row>
    <row r="37" spans="1:13" x14ac:dyDescent="0.2">
      <c r="A37" s="11">
        <f t="shared" si="0"/>
        <v>17</v>
      </c>
      <c r="B37" s="28"/>
      <c r="C37" s="73"/>
      <c r="D37" s="57"/>
      <c r="E37" s="57"/>
      <c r="F37" s="57"/>
      <c r="G37" s="30"/>
      <c r="H37" s="29"/>
      <c r="I37" s="176"/>
      <c r="J37" s="32"/>
      <c r="K37" s="262"/>
      <c r="L37" s="57"/>
      <c r="M37" s="57"/>
    </row>
    <row r="38" spans="1:13" x14ac:dyDescent="0.2">
      <c r="A38" s="11">
        <f t="shared" si="0"/>
        <v>18</v>
      </c>
      <c r="B38" s="28"/>
      <c r="C38" s="73"/>
      <c r="D38" s="57"/>
      <c r="E38" s="57"/>
      <c r="F38" s="57"/>
      <c r="G38" s="30"/>
      <c r="H38" s="29"/>
      <c r="I38" s="176"/>
      <c r="J38" s="32"/>
      <c r="K38" s="262"/>
      <c r="L38" s="57"/>
      <c r="M38" s="57"/>
    </row>
    <row r="39" spans="1:13" x14ac:dyDescent="0.2">
      <c r="A39" s="11">
        <f t="shared" si="0"/>
        <v>19</v>
      </c>
      <c r="B39" s="28"/>
      <c r="C39" s="73"/>
      <c r="D39" s="57"/>
      <c r="E39" s="57"/>
      <c r="F39" s="57"/>
      <c r="G39" s="30"/>
      <c r="H39" s="29"/>
      <c r="I39" s="176"/>
      <c r="J39" s="32"/>
      <c r="K39" s="262"/>
      <c r="L39" s="57"/>
      <c r="M39" s="57"/>
    </row>
    <row r="40" spans="1:13" x14ac:dyDescent="0.2">
      <c r="A40" s="11">
        <f t="shared" si="0"/>
        <v>20</v>
      </c>
      <c r="B40" s="28"/>
      <c r="C40" s="73"/>
      <c r="D40" s="57"/>
      <c r="E40" s="57"/>
      <c r="F40" s="57"/>
      <c r="G40" s="30"/>
      <c r="H40" s="29"/>
      <c r="I40" s="176"/>
      <c r="J40" s="32"/>
      <c r="K40" s="262"/>
      <c r="L40" s="57"/>
      <c r="M40" s="57"/>
    </row>
    <row r="41" spans="1:13" x14ac:dyDescent="0.2">
      <c r="A41" s="11">
        <f t="shared" si="0"/>
        <v>21</v>
      </c>
      <c r="B41" s="28"/>
      <c r="C41" s="73"/>
      <c r="D41" s="57"/>
      <c r="E41" s="57"/>
      <c r="F41" s="57"/>
      <c r="G41" s="30"/>
      <c r="H41" s="29"/>
      <c r="I41" s="176"/>
      <c r="J41" s="32"/>
      <c r="K41" s="262"/>
      <c r="L41" s="57"/>
      <c r="M41" s="57"/>
    </row>
    <row r="42" spans="1:13" x14ac:dyDescent="0.2">
      <c r="A42" s="11">
        <f t="shared" si="0"/>
        <v>22</v>
      </c>
      <c r="B42" s="28"/>
      <c r="C42" s="73"/>
      <c r="D42" s="57"/>
      <c r="E42" s="57"/>
      <c r="F42" s="57"/>
      <c r="G42" s="30"/>
      <c r="H42" s="29"/>
      <c r="I42" s="176"/>
      <c r="J42" s="32"/>
      <c r="K42" s="262"/>
      <c r="L42" s="57"/>
      <c r="M42" s="57"/>
    </row>
    <row r="43" spans="1:13" x14ac:dyDescent="0.2">
      <c r="A43" s="11">
        <f t="shared" si="0"/>
        <v>23</v>
      </c>
      <c r="B43" s="28"/>
      <c r="C43" s="73"/>
      <c r="D43" s="57"/>
      <c r="E43" s="57"/>
      <c r="F43" s="57"/>
      <c r="G43" s="30"/>
      <c r="H43" s="29"/>
      <c r="I43" s="176"/>
      <c r="J43" s="32"/>
      <c r="K43" s="262"/>
      <c r="L43" s="57"/>
      <c r="M43" s="57"/>
    </row>
    <row r="44" spans="1:13" x14ac:dyDescent="0.2">
      <c r="A44" s="11">
        <f t="shared" si="0"/>
        <v>24</v>
      </c>
      <c r="B44" s="28"/>
      <c r="C44" s="73"/>
      <c r="D44" s="57"/>
      <c r="E44" s="57"/>
      <c r="F44" s="57"/>
      <c r="G44" s="30"/>
      <c r="H44" s="29"/>
      <c r="I44" s="176"/>
      <c r="J44" s="32"/>
      <c r="K44" s="262"/>
      <c r="L44" s="57"/>
      <c r="M44" s="57"/>
    </row>
    <row r="45" spans="1:13" x14ac:dyDescent="0.2">
      <c r="A45" s="11">
        <f t="shared" si="0"/>
        <v>25</v>
      </c>
      <c r="B45" s="28"/>
      <c r="C45" s="73"/>
      <c r="D45" s="57"/>
      <c r="E45" s="57"/>
      <c r="F45" s="57"/>
      <c r="G45" s="30"/>
      <c r="H45" s="29"/>
      <c r="I45" s="176"/>
      <c r="J45" s="32"/>
      <c r="K45" s="262"/>
      <c r="L45" s="57"/>
      <c r="M45" s="57"/>
    </row>
    <row r="46" spans="1:13" x14ac:dyDescent="0.2">
      <c r="A46" s="11"/>
      <c r="B46" s="35"/>
      <c r="C46" s="74"/>
      <c r="D46" s="74"/>
      <c r="E46" s="74"/>
      <c r="F46" s="35"/>
      <c r="G46" s="35"/>
      <c r="H46" s="36"/>
      <c r="I46" s="36"/>
      <c r="J46" s="36"/>
      <c r="K46" s="259"/>
      <c r="L46" s="35"/>
      <c r="M46" s="35"/>
    </row>
    <row r="47" spans="1:13" ht="20.25" customHeight="1" x14ac:dyDescent="0.2">
      <c r="B47" s="39" t="s">
        <v>0</v>
      </c>
      <c r="C47" s="39"/>
      <c r="D47" s="41"/>
      <c r="E47" s="41"/>
      <c r="F47" s="41"/>
      <c r="G47" s="40">
        <f>SUM(G21:G46)</f>
        <v>750</v>
      </c>
      <c r="H47" s="40">
        <f>SUM(H21:H46)</f>
        <v>600</v>
      </c>
      <c r="I47" s="40">
        <f>SUM(I21:I46)</f>
        <v>540</v>
      </c>
      <c r="J47" s="40"/>
      <c r="K47" s="263"/>
      <c r="L47" s="41"/>
      <c r="M47" s="41"/>
    </row>
    <row r="48" spans="1:13" x14ac:dyDescent="0.2">
      <c r="A48" s="12"/>
      <c r="B48" s="45"/>
      <c r="C48" s="26"/>
      <c r="D48" s="26"/>
      <c r="H48" s="26"/>
      <c r="I48" s="26"/>
      <c r="J48" s="27"/>
    </row>
    <row r="49" spans="2:12" x14ac:dyDescent="0.2">
      <c r="B49" s="26"/>
      <c r="C49" s="26"/>
      <c r="D49" s="26"/>
      <c r="E49" s="26"/>
      <c r="F49" s="26"/>
      <c r="G49" s="26"/>
      <c r="H49" s="26"/>
      <c r="I49" s="26"/>
      <c r="J49" s="27"/>
    </row>
    <row r="50" spans="2:12" x14ac:dyDescent="0.2">
      <c r="B50" s="26"/>
      <c r="C50" s="26"/>
      <c r="D50" s="26"/>
      <c r="E50" s="26"/>
      <c r="F50" s="26"/>
      <c r="G50" s="26"/>
      <c r="H50" s="26"/>
      <c r="I50" s="26"/>
      <c r="J50" s="27"/>
    </row>
    <row r="51" spans="2:12" x14ac:dyDescent="0.2">
      <c r="B51" s="26"/>
      <c r="C51" s="26"/>
      <c r="D51" s="26"/>
      <c r="E51" s="26"/>
      <c r="F51" s="26"/>
      <c r="G51" s="26"/>
      <c r="H51" s="26"/>
      <c r="I51" s="26"/>
      <c r="J51" s="27"/>
      <c r="K51" s="26"/>
      <c r="L51" s="26"/>
    </row>
    <row r="52" spans="2:12" x14ac:dyDescent="0.2">
      <c r="B52" s="26"/>
      <c r="C52" s="26"/>
      <c r="D52" s="26"/>
      <c r="E52" s="26"/>
      <c r="F52" s="26"/>
      <c r="G52" s="26"/>
      <c r="H52" s="26"/>
      <c r="I52" s="26"/>
      <c r="J52" s="27"/>
      <c r="K52" s="26"/>
      <c r="L52" s="26"/>
    </row>
    <row r="53" spans="2:12" x14ac:dyDescent="0.2">
      <c r="B53" s="26"/>
      <c r="C53" s="26"/>
      <c r="D53" s="26"/>
      <c r="E53" s="26"/>
      <c r="F53" s="26"/>
      <c r="G53" s="26"/>
      <c r="H53" s="26"/>
      <c r="I53" s="26"/>
      <c r="J53" s="27"/>
      <c r="K53" s="26"/>
      <c r="L53" s="26"/>
    </row>
    <row r="54" spans="2:12" x14ac:dyDescent="0.2">
      <c r="B54" s="26"/>
      <c r="C54" s="26"/>
      <c r="D54" s="26"/>
      <c r="E54" s="26"/>
      <c r="F54" s="26"/>
      <c r="G54" s="26"/>
      <c r="H54" s="26"/>
      <c r="I54" s="26"/>
      <c r="J54" s="27"/>
      <c r="K54" s="26"/>
      <c r="L54" s="26"/>
    </row>
    <row r="55" spans="2:12" x14ac:dyDescent="0.2">
      <c r="B55" s="26"/>
      <c r="C55" s="26"/>
      <c r="D55" s="26"/>
      <c r="E55" s="26"/>
      <c r="F55" s="26"/>
      <c r="G55" s="26"/>
      <c r="H55" s="26"/>
      <c r="I55" s="26"/>
      <c r="J55" s="27"/>
      <c r="K55" s="26"/>
      <c r="L55" s="26"/>
    </row>
    <row r="56" spans="2:12" x14ac:dyDescent="0.2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2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2:12" x14ac:dyDescent="0.2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2" x14ac:dyDescent="0.2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x14ac:dyDescent="0.2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x14ac:dyDescent="0.2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2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2:12" x14ac:dyDescent="0.2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2:12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2:12" x14ac:dyDescent="0.2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2:12" x14ac:dyDescent="0.2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2:12" x14ac:dyDescent="0.2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2:12" x14ac:dyDescent="0.2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2:12" x14ac:dyDescent="0.2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2:12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2:12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2:12" x14ac:dyDescent="0.2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2:12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2:12" x14ac:dyDescent="0.2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2:12" x14ac:dyDescent="0.2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2:12" x14ac:dyDescent="0.2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2:12" x14ac:dyDescent="0.2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2:12" x14ac:dyDescent="0.2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2:12" x14ac:dyDescent="0.2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2:12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2:12" x14ac:dyDescent="0.2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2:12" x14ac:dyDescent="0.2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2:12" x14ac:dyDescent="0.2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2:12" x14ac:dyDescent="0.2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2:12" x14ac:dyDescent="0.2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2:12" x14ac:dyDescent="0.2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2:12" x14ac:dyDescent="0.2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2:12" x14ac:dyDescent="0.2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2:12" x14ac:dyDescent="0.2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</sheetData>
  <phoneticPr fontId="2" type="noConversion"/>
  <pageMargins left="0.25" right="0.25" top="0.75" bottom="0.75" header="0.3" footer="0.3"/>
  <pageSetup paperSize="9" scale="62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17"/>
  <sheetViews>
    <sheetView showGridLines="0" zoomScaleNormal="100" zoomScaleSheetLayoutView="55" workbookViewId="0">
      <selection activeCell="A27" sqref="A27"/>
    </sheetView>
  </sheetViews>
  <sheetFormatPr defaultRowHeight="12" x14ac:dyDescent="0.2"/>
  <cols>
    <col min="1" max="1" width="2.85546875" style="2" customWidth="1"/>
    <col min="2" max="2" width="18.28515625" style="2" customWidth="1"/>
    <col min="3" max="5" width="13.140625" style="2" customWidth="1"/>
    <col min="6" max="9" width="15.140625" style="2" customWidth="1"/>
    <col min="10" max="12" width="15.140625" style="175" customWidth="1"/>
    <col min="13" max="13" width="36.5703125" style="175" customWidth="1"/>
    <col min="14" max="17" width="10" style="2" customWidth="1"/>
    <col min="18" max="18" width="9.140625" style="230" bestFit="1" customWidth="1"/>
    <col min="19" max="21" width="14.5703125" style="2" customWidth="1"/>
    <col min="22" max="16384" width="9.140625" style="2"/>
  </cols>
  <sheetData>
    <row r="1" spans="1:18" ht="16.5" customHeight="1" thickBot="1" x14ac:dyDescent="0.25"/>
    <row r="2" spans="1:18" ht="12.75" thickBot="1" x14ac:dyDescent="0.25">
      <c r="A2" s="9"/>
      <c r="B2" s="6" t="s">
        <v>26</v>
      </c>
      <c r="C2" s="8" t="str">
        <f>I.재무현황!C2</f>
        <v>운용사AAA</v>
      </c>
    </row>
    <row r="3" spans="1:18" ht="14.25" customHeight="1" x14ac:dyDescent="0.2">
      <c r="A3" s="9"/>
      <c r="B3" s="58"/>
      <c r="C3" s="59"/>
    </row>
    <row r="4" spans="1:18" ht="14.25" customHeight="1" x14ac:dyDescent="0.2">
      <c r="B4" s="105" t="s">
        <v>127</v>
      </c>
    </row>
    <row r="5" spans="1:18" ht="14.25" customHeight="1" x14ac:dyDescent="0.2">
      <c r="B5" s="222" t="s">
        <v>291</v>
      </c>
      <c r="H5" s="15"/>
    </row>
    <row r="6" spans="1:18" x14ac:dyDescent="0.2">
      <c r="A6" s="12"/>
      <c r="B6" s="16" t="s">
        <v>83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8" x14ac:dyDescent="0.2">
      <c r="A7" s="12"/>
      <c r="B7" s="19" t="s">
        <v>233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8" x14ac:dyDescent="0.2">
      <c r="A8" s="9"/>
      <c r="B8" s="19" t="s">
        <v>360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8" x14ac:dyDescent="0.2">
      <c r="A9" s="9"/>
      <c r="B9" s="19" t="s">
        <v>301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8" x14ac:dyDescent="0.2">
      <c r="A10" s="9"/>
      <c r="B10" s="19" t="s">
        <v>119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8" x14ac:dyDescent="0.2">
      <c r="A11" s="9"/>
      <c r="B11" s="19" t="s">
        <v>164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8" s="175" customFormat="1" x14ac:dyDescent="0.2">
      <c r="A12" s="9"/>
      <c r="B12" s="255" t="s">
        <v>356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30"/>
    </row>
    <row r="13" spans="1:18" s="175" customFormat="1" x14ac:dyDescent="0.2">
      <c r="A13" s="9"/>
      <c r="B13" s="255" t="s">
        <v>379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30"/>
    </row>
    <row r="14" spans="1:18" s="175" customFormat="1" x14ac:dyDescent="0.2">
      <c r="A14" s="9"/>
      <c r="B14" s="25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230"/>
    </row>
    <row r="15" spans="1:18" x14ac:dyDescent="0.2">
      <c r="A15" s="10"/>
      <c r="B15" s="195" t="s">
        <v>229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8" x14ac:dyDescent="0.2">
      <c r="A16" s="10"/>
      <c r="B16" s="195" t="s">
        <v>230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8" x14ac:dyDescent="0.2">
      <c r="A17" s="9"/>
      <c r="B17" s="72" t="s">
        <v>104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4"/>
    </row>
    <row r="18" spans="1:18" x14ac:dyDescent="0.2">
      <c r="A18" s="9"/>
    </row>
    <row r="19" spans="1:18" x14ac:dyDescent="0.2">
      <c r="C19" s="84"/>
    </row>
    <row r="20" spans="1:18" x14ac:dyDescent="0.2">
      <c r="B20" s="106" t="s">
        <v>23</v>
      </c>
      <c r="C20" s="106" t="s">
        <v>86</v>
      </c>
      <c r="D20" s="106" t="s">
        <v>136</v>
      </c>
      <c r="E20" s="106" t="s">
        <v>21</v>
      </c>
    </row>
    <row r="21" spans="1:18" x14ac:dyDescent="0.2">
      <c r="B21" s="85" t="str">
        <f>'II.1.(1)청산펀드 현황'!B31</f>
        <v>Fund 1호</v>
      </c>
      <c r="C21" s="85" t="str">
        <f>'II.1.(1)청산펀드 현황'!C31</f>
        <v>PEF</v>
      </c>
      <c r="D21" s="86">
        <f>'II.1.(1)청산펀드 현황'!D31</f>
        <v>36526</v>
      </c>
      <c r="E21" s="86">
        <f>'II.1.(1)청산펀드 현황'!E31</f>
        <v>39813</v>
      </c>
      <c r="F21" s="87" t="s">
        <v>156</v>
      </c>
    </row>
    <row r="22" spans="1:18" s="14" customFormat="1" x14ac:dyDescent="0.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Q22" s="89" t="s">
        <v>126</v>
      </c>
      <c r="R22" s="230"/>
    </row>
    <row r="23" spans="1:18" s="14" customFormat="1" x14ac:dyDescent="0.2">
      <c r="B23" s="107"/>
      <c r="C23" s="107"/>
      <c r="D23" s="107"/>
      <c r="E23" s="107"/>
      <c r="F23" s="107"/>
      <c r="G23" s="107"/>
      <c r="H23" s="107"/>
      <c r="I23" s="107"/>
      <c r="J23" s="267" t="s">
        <v>125</v>
      </c>
      <c r="K23" s="267"/>
      <c r="L23" s="267"/>
      <c r="M23" s="267"/>
      <c r="N23" s="107"/>
      <c r="O23" s="107"/>
      <c r="P23" s="107"/>
      <c r="Q23" s="107"/>
      <c r="R23" s="230"/>
    </row>
    <row r="24" spans="1:18" ht="24" x14ac:dyDescent="0.2">
      <c r="B24" s="108" t="s">
        <v>23</v>
      </c>
      <c r="C24" s="108" t="s">
        <v>117</v>
      </c>
      <c r="D24" s="109" t="s">
        <v>123</v>
      </c>
      <c r="E24" s="108" t="s">
        <v>107</v>
      </c>
      <c r="F24" s="108" t="s">
        <v>13</v>
      </c>
      <c r="G24" s="108" t="s">
        <v>14</v>
      </c>
      <c r="H24" s="108" t="s">
        <v>102</v>
      </c>
      <c r="I24" s="108" t="s">
        <v>108</v>
      </c>
      <c r="J24" s="108" t="s">
        <v>116</v>
      </c>
      <c r="K24" s="108" t="s">
        <v>361</v>
      </c>
      <c r="L24" s="64" t="s">
        <v>110</v>
      </c>
      <c r="M24" s="108" t="s">
        <v>112</v>
      </c>
      <c r="N24" s="166" t="s">
        <v>300</v>
      </c>
      <c r="O24" s="108" t="s">
        <v>118</v>
      </c>
      <c r="P24" s="108" t="s">
        <v>161</v>
      </c>
      <c r="Q24" s="108" t="s">
        <v>24</v>
      </c>
      <c r="R24" s="230" t="s">
        <v>311</v>
      </c>
    </row>
    <row r="25" spans="1:18" s="14" customFormat="1" x14ac:dyDescent="0.2">
      <c r="B25" s="92" t="s">
        <v>132</v>
      </c>
      <c r="C25" s="92" t="s">
        <v>97</v>
      </c>
      <c r="D25" s="93">
        <f>(I25+K25)/H25</f>
        <v>1.1111111111111112</v>
      </c>
      <c r="E25" s="92"/>
      <c r="F25" s="57">
        <v>42005</v>
      </c>
      <c r="G25" s="57">
        <v>42369</v>
      </c>
      <c r="H25" s="94">
        <v>45</v>
      </c>
      <c r="I25" s="95">
        <v>50</v>
      </c>
      <c r="J25" s="95">
        <v>0</v>
      </c>
      <c r="K25" s="95">
        <v>0</v>
      </c>
      <c r="L25" s="110" t="s">
        <v>115</v>
      </c>
      <c r="M25" s="112" t="s">
        <v>115</v>
      </c>
      <c r="N25" s="92"/>
      <c r="O25" s="92" t="s">
        <v>120</v>
      </c>
      <c r="P25" s="92" t="s">
        <v>162</v>
      </c>
      <c r="Q25" s="92"/>
      <c r="R25" s="231">
        <f>YEAR(F25)</f>
        <v>2015</v>
      </c>
    </row>
    <row r="26" spans="1:18" s="14" customFormat="1" x14ac:dyDescent="0.2">
      <c r="B26" s="92" t="s">
        <v>132</v>
      </c>
      <c r="C26" s="92" t="s">
        <v>94</v>
      </c>
      <c r="D26" s="93">
        <f t="shared" ref="D26:D28" si="0">(I26+K26)/H26</f>
        <v>1</v>
      </c>
      <c r="E26" s="92"/>
      <c r="F26" s="57">
        <v>41640</v>
      </c>
      <c r="G26" s="57">
        <v>42369</v>
      </c>
      <c r="H26" s="94">
        <v>60</v>
      </c>
      <c r="I26" s="95">
        <v>60</v>
      </c>
      <c r="J26" s="95">
        <v>0</v>
      </c>
      <c r="K26" s="95">
        <v>0</v>
      </c>
      <c r="L26" s="110" t="s">
        <v>115</v>
      </c>
      <c r="M26" s="112" t="s">
        <v>115</v>
      </c>
      <c r="N26" s="92"/>
      <c r="O26" s="92" t="s">
        <v>120</v>
      </c>
      <c r="P26" s="92" t="s">
        <v>163</v>
      </c>
      <c r="Q26" s="92"/>
      <c r="R26" s="231">
        <f t="shared" ref="R26:R28" si="1">YEAR(F26)</f>
        <v>2014</v>
      </c>
    </row>
    <row r="27" spans="1:18" s="14" customFormat="1" x14ac:dyDescent="0.2">
      <c r="B27" s="92" t="s">
        <v>132</v>
      </c>
      <c r="C27" s="92" t="s">
        <v>95</v>
      </c>
      <c r="D27" s="93">
        <f t="shared" si="0"/>
        <v>2.3333333333333335</v>
      </c>
      <c r="E27" s="92"/>
      <c r="F27" s="57">
        <v>41275</v>
      </c>
      <c r="G27" s="57">
        <v>42369</v>
      </c>
      <c r="H27" s="94">
        <v>30</v>
      </c>
      <c r="I27" s="95">
        <v>70</v>
      </c>
      <c r="J27" s="95">
        <v>0</v>
      </c>
      <c r="K27" s="95">
        <v>0</v>
      </c>
      <c r="L27" s="110" t="s">
        <v>115</v>
      </c>
      <c r="M27" s="112" t="s">
        <v>115</v>
      </c>
      <c r="N27" s="92"/>
      <c r="O27" s="92" t="s">
        <v>121</v>
      </c>
      <c r="P27" s="92" t="s">
        <v>302</v>
      </c>
      <c r="Q27" s="92"/>
      <c r="R27" s="231">
        <f t="shared" si="1"/>
        <v>2013</v>
      </c>
    </row>
    <row r="28" spans="1:18" s="14" customFormat="1" x14ac:dyDescent="0.2">
      <c r="B28" s="92" t="s">
        <v>132</v>
      </c>
      <c r="C28" s="92" t="s">
        <v>96</v>
      </c>
      <c r="D28" s="93">
        <f t="shared" si="0"/>
        <v>1.7777777777777777</v>
      </c>
      <c r="E28" s="92"/>
      <c r="F28" s="57">
        <v>40909</v>
      </c>
      <c r="G28" s="57">
        <v>42369</v>
      </c>
      <c r="H28" s="94">
        <v>45</v>
      </c>
      <c r="I28" s="95">
        <v>80</v>
      </c>
      <c r="J28" s="95">
        <v>0</v>
      </c>
      <c r="K28" s="95">
        <v>0</v>
      </c>
      <c r="L28" s="110" t="s">
        <v>115</v>
      </c>
      <c r="M28" s="112" t="s">
        <v>115</v>
      </c>
      <c r="N28" s="92"/>
      <c r="O28" s="92" t="s">
        <v>122</v>
      </c>
      <c r="P28" s="92" t="s">
        <v>302</v>
      </c>
      <c r="Q28" s="92"/>
      <c r="R28" s="231">
        <f t="shared" si="1"/>
        <v>2012</v>
      </c>
    </row>
    <row r="29" spans="1:18" s="14" customFormat="1" x14ac:dyDescent="0.2">
      <c r="B29" s="92" t="s">
        <v>132</v>
      </c>
      <c r="C29" s="92"/>
      <c r="D29" s="93"/>
      <c r="E29" s="92"/>
      <c r="F29" s="57"/>
      <c r="G29" s="57"/>
      <c r="H29" s="94"/>
      <c r="I29" s="95"/>
      <c r="J29" s="95"/>
      <c r="K29" s="95"/>
      <c r="L29" s="95"/>
      <c r="M29" s="95"/>
      <c r="N29" s="92"/>
      <c r="O29" s="92"/>
      <c r="P29" s="92"/>
      <c r="Q29" s="92"/>
      <c r="R29" s="231"/>
    </row>
    <row r="30" spans="1:18" s="14" customFormat="1" x14ac:dyDescent="0.2">
      <c r="B30" s="92" t="s">
        <v>132</v>
      </c>
      <c r="C30" s="92"/>
      <c r="D30" s="93"/>
      <c r="E30" s="92"/>
      <c r="F30" s="57"/>
      <c r="G30" s="57"/>
      <c r="H30" s="94"/>
      <c r="I30" s="95"/>
      <c r="J30" s="95"/>
      <c r="K30" s="95"/>
      <c r="L30" s="95"/>
      <c r="M30" s="95"/>
      <c r="N30" s="92"/>
      <c r="O30" s="92"/>
      <c r="P30" s="92"/>
      <c r="Q30" s="92"/>
      <c r="R30" s="231"/>
    </row>
    <row r="31" spans="1:18" s="14" customFormat="1" x14ac:dyDescent="0.2">
      <c r="B31" s="92" t="s">
        <v>132</v>
      </c>
      <c r="C31" s="92"/>
      <c r="D31" s="93"/>
      <c r="E31" s="92"/>
      <c r="F31" s="57"/>
      <c r="G31" s="57"/>
      <c r="H31" s="94"/>
      <c r="I31" s="95"/>
      <c r="J31" s="95"/>
      <c r="K31" s="95"/>
      <c r="L31" s="95"/>
      <c r="M31" s="95"/>
      <c r="N31" s="92"/>
      <c r="O31" s="92"/>
      <c r="P31" s="92"/>
      <c r="Q31" s="92"/>
      <c r="R31" s="231"/>
    </row>
    <row r="32" spans="1:18" s="14" customFormat="1" x14ac:dyDescent="0.2">
      <c r="B32" s="92" t="s">
        <v>132</v>
      </c>
      <c r="C32" s="92"/>
      <c r="D32" s="93"/>
      <c r="E32" s="92"/>
      <c r="F32" s="57"/>
      <c r="G32" s="57"/>
      <c r="H32" s="94"/>
      <c r="I32" s="95"/>
      <c r="J32" s="95"/>
      <c r="K32" s="95"/>
      <c r="L32" s="95"/>
      <c r="M32" s="95"/>
      <c r="N32" s="92"/>
      <c r="O32" s="92"/>
      <c r="P32" s="92"/>
      <c r="Q32" s="92"/>
      <c r="R32" s="231"/>
    </row>
    <row r="33" spans="2:18" x14ac:dyDescent="0.2">
      <c r="B33" s="92" t="s">
        <v>132</v>
      </c>
      <c r="C33" s="92"/>
      <c r="D33" s="93"/>
      <c r="E33" s="96"/>
      <c r="F33" s="57"/>
      <c r="G33" s="57"/>
      <c r="H33" s="97"/>
      <c r="I33" s="97"/>
      <c r="J33" s="97"/>
      <c r="K33" s="97"/>
      <c r="L33" s="97"/>
      <c r="M33" s="97"/>
      <c r="N33" s="96"/>
      <c r="O33" s="96"/>
      <c r="P33" s="96"/>
      <c r="Q33" s="96"/>
      <c r="R33" s="231"/>
    </row>
    <row r="34" spans="2:18" x14ac:dyDescent="0.2">
      <c r="B34" s="92" t="s">
        <v>132</v>
      </c>
      <c r="C34" s="92"/>
      <c r="D34" s="93"/>
      <c r="E34" s="96"/>
      <c r="F34" s="57"/>
      <c r="G34" s="57"/>
      <c r="H34" s="97"/>
      <c r="I34" s="97"/>
      <c r="J34" s="97"/>
      <c r="K34" s="97"/>
      <c r="L34" s="97"/>
      <c r="M34" s="97"/>
      <c r="N34" s="96"/>
      <c r="O34" s="96"/>
      <c r="P34" s="96"/>
      <c r="Q34" s="96"/>
      <c r="R34" s="231"/>
    </row>
    <row r="35" spans="2:18" x14ac:dyDescent="0.2">
      <c r="B35" s="92" t="s">
        <v>132</v>
      </c>
      <c r="C35" s="92"/>
      <c r="D35" s="93"/>
      <c r="E35" s="96"/>
      <c r="F35" s="57"/>
      <c r="G35" s="57"/>
      <c r="H35" s="97"/>
      <c r="I35" s="97"/>
      <c r="J35" s="97"/>
      <c r="K35" s="97"/>
      <c r="L35" s="97"/>
      <c r="M35" s="97"/>
      <c r="N35" s="96"/>
      <c r="O35" s="96"/>
      <c r="P35" s="96"/>
      <c r="Q35" s="96"/>
      <c r="R35" s="231"/>
    </row>
    <row r="36" spans="2:18" x14ac:dyDescent="0.2">
      <c r="B36" s="92" t="s">
        <v>132</v>
      </c>
      <c r="C36" s="92"/>
      <c r="D36" s="93"/>
      <c r="E36" s="96"/>
      <c r="F36" s="57"/>
      <c r="G36" s="57"/>
      <c r="H36" s="97"/>
      <c r="I36" s="97"/>
      <c r="J36" s="97"/>
      <c r="K36" s="97"/>
      <c r="L36" s="97"/>
      <c r="M36" s="97"/>
      <c r="N36" s="96"/>
      <c r="O36" s="96"/>
      <c r="P36" s="96"/>
      <c r="Q36" s="96"/>
      <c r="R36" s="231"/>
    </row>
    <row r="37" spans="2:18" x14ac:dyDescent="0.2">
      <c r="B37" s="92" t="s">
        <v>132</v>
      </c>
      <c r="C37" s="92"/>
      <c r="D37" s="93"/>
      <c r="E37" s="96"/>
      <c r="F37" s="57"/>
      <c r="G37" s="57"/>
      <c r="H37" s="97"/>
      <c r="I37" s="97"/>
      <c r="J37" s="97"/>
      <c r="K37" s="97"/>
      <c r="L37" s="97"/>
      <c r="M37" s="97"/>
      <c r="N37" s="96"/>
      <c r="O37" s="96"/>
      <c r="P37" s="96"/>
      <c r="Q37" s="96"/>
      <c r="R37" s="231"/>
    </row>
    <row r="38" spans="2:18" x14ac:dyDescent="0.2">
      <c r="B38" s="92" t="s">
        <v>132</v>
      </c>
      <c r="C38" s="92"/>
      <c r="D38" s="93"/>
      <c r="E38" s="96"/>
      <c r="F38" s="57"/>
      <c r="G38" s="57"/>
      <c r="H38" s="97"/>
      <c r="I38" s="97"/>
      <c r="J38" s="97"/>
      <c r="K38" s="97"/>
      <c r="L38" s="97"/>
      <c r="M38" s="97"/>
      <c r="N38" s="96"/>
      <c r="O38" s="96"/>
      <c r="P38" s="96"/>
      <c r="Q38" s="96"/>
      <c r="R38" s="231"/>
    </row>
    <row r="39" spans="2:18" x14ac:dyDescent="0.2">
      <c r="B39" s="92" t="s">
        <v>132</v>
      </c>
      <c r="C39" s="92"/>
      <c r="D39" s="93"/>
      <c r="E39" s="96"/>
      <c r="F39" s="57"/>
      <c r="G39" s="57"/>
      <c r="H39" s="97"/>
      <c r="I39" s="97"/>
      <c r="J39" s="97"/>
      <c r="K39" s="97"/>
      <c r="L39" s="97"/>
      <c r="M39" s="97"/>
      <c r="N39" s="96"/>
      <c r="O39" s="96"/>
      <c r="P39" s="96"/>
      <c r="Q39" s="96"/>
      <c r="R39" s="231"/>
    </row>
    <row r="40" spans="2:18" x14ac:dyDescent="0.2">
      <c r="B40" s="92" t="s">
        <v>132</v>
      </c>
      <c r="C40" s="92"/>
      <c r="D40" s="93"/>
      <c r="E40" s="98"/>
      <c r="F40" s="57"/>
      <c r="G40" s="57"/>
      <c r="H40" s="99"/>
      <c r="I40" s="99"/>
      <c r="J40" s="99"/>
      <c r="K40" s="99"/>
      <c r="L40" s="99"/>
      <c r="M40" s="99"/>
      <c r="N40" s="98"/>
      <c r="O40" s="98"/>
      <c r="P40" s="98"/>
      <c r="Q40" s="98"/>
      <c r="R40" s="231"/>
    </row>
    <row r="41" spans="2:18" x14ac:dyDescent="0.2">
      <c r="B41" s="90" t="s">
        <v>22</v>
      </c>
      <c r="C41" s="100"/>
      <c r="D41" s="101">
        <f>I41/H41</f>
        <v>1.4444444444444444</v>
      </c>
      <c r="E41" s="100"/>
      <c r="F41" s="100"/>
      <c r="G41" s="100"/>
      <c r="H41" s="102">
        <f>SUM(H25:H40)</f>
        <v>180</v>
      </c>
      <c r="I41" s="102">
        <f>SUM(I25:I40)</f>
        <v>260</v>
      </c>
      <c r="J41" s="102"/>
      <c r="K41" s="102"/>
      <c r="L41" s="102"/>
      <c r="M41" s="102"/>
      <c r="N41" s="100"/>
      <c r="O41" s="100"/>
      <c r="P41" s="100"/>
      <c r="Q41" s="100"/>
    </row>
    <row r="42" spans="2:18" x14ac:dyDescent="0.2">
      <c r="B42" s="103" t="s">
        <v>140</v>
      </c>
      <c r="C42" s="104"/>
      <c r="D42" s="104"/>
      <c r="E42" s="104"/>
      <c r="F42" s="104"/>
      <c r="G42" s="104"/>
      <c r="H42" s="79" t="str">
        <f>IF(H41-'II.1.(1)청산펀드 현황'!H31=0,"ok","error")</f>
        <v>ok</v>
      </c>
      <c r="I42" s="104"/>
      <c r="J42" s="104"/>
      <c r="K42" s="104"/>
      <c r="L42" s="104"/>
      <c r="M42" s="104"/>
      <c r="N42" s="104"/>
      <c r="O42" s="104"/>
      <c r="P42" s="104"/>
      <c r="Q42" s="104"/>
    </row>
    <row r="45" spans="2:18" x14ac:dyDescent="0.2">
      <c r="B45" s="106" t="s">
        <v>23</v>
      </c>
      <c r="C45" s="106" t="s">
        <v>86</v>
      </c>
      <c r="D45" s="106" t="s">
        <v>136</v>
      </c>
      <c r="E45" s="106" t="s">
        <v>21</v>
      </c>
    </row>
    <row r="46" spans="2:18" x14ac:dyDescent="0.2">
      <c r="B46" s="85" t="str">
        <f>'II.1.(1)청산펀드 현황'!B32</f>
        <v>Fund 2호</v>
      </c>
      <c r="C46" s="85" t="str">
        <f>'II.1.(1)청산펀드 현황'!C32</f>
        <v>KVF</v>
      </c>
      <c r="D46" s="86">
        <f>'II.1.(1)청산펀드 현황'!D32</f>
        <v>36526</v>
      </c>
      <c r="E46" s="86">
        <f>'II.1.(1)청산펀드 현황'!E32</f>
        <v>39813</v>
      </c>
      <c r="F46" s="87" t="s">
        <v>156</v>
      </c>
    </row>
    <row r="47" spans="2:18" s="14" customFormat="1" x14ac:dyDescent="0.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Q47" s="89" t="s">
        <v>126</v>
      </c>
      <c r="R47" s="230"/>
    </row>
    <row r="48" spans="2:18" s="14" customFormat="1" x14ac:dyDescent="0.2">
      <c r="B48" s="107"/>
      <c r="C48" s="107"/>
      <c r="D48" s="107"/>
      <c r="E48" s="107"/>
      <c r="F48" s="107"/>
      <c r="G48" s="107"/>
      <c r="H48" s="107"/>
      <c r="I48" s="107"/>
      <c r="J48" s="267" t="s">
        <v>125</v>
      </c>
      <c r="K48" s="267"/>
      <c r="L48" s="267"/>
      <c r="M48" s="267"/>
      <c r="N48" s="107"/>
      <c r="O48" s="107"/>
      <c r="P48" s="107"/>
      <c r="Q48" s="107"/>
      <c r="R48" s="230"/>
    </row>
    <row r="49" spans="2:18" ht="24" x14ac:dyDescent="0.2">
      <c r="B49" s="108" t="s">
        <v>23</v>
      </c>
      <c r="C49" s="108" t="s">
        <v>117</v>
      </c>
      <c r="D49" s="109" t="s">
        <v>123</v>
      </c>
      <c r="E49" s="108" t="s">
        <v>107</v>
      </c>
      <c r="F49" s="108" t="s">
        <v>13</v>
      </c>
      <c r="G49" s="108" t="s">
        <v>14</v>
      </c>
      <c r="H49" s="108" t="s">
        <v>102</v>
      </c>
      <c r="I49" s="108" t="s">
        <v>108</v>
      </c>
      <c r="J49" s="108" t="s">
        <v>116</v>
      </c>
      <c r="K49" s="108" t="s">
        <v>111</v>
      </c>
      <c r="L49" s="64" t="s">
        <v>110</v>
      </c>
      <c r="M49" s="108" t="s">
        <v>112</v>
      </c>
      <c r="N49" s="166" t="s">
        <v>300</v>
      </c>
      <c r="O49" s="108" t="s">
        <v>118</v>
      </c>
      <c r="P49" s="108" t="s">
        <v>161</v>
      </c>
      <c r="Q49" s="108" t="s">
        <v>24</v>
      </c>
      <c r="R49" s="230" t="s">
        <v>311</v>
      </c>
    </row>
    <row r="50" spans="2:18" s="14" customFormat="1" x14ac:dyDescent="0.2">
      <c r="B50" s="92" t="s">
        <v>133</v>
      </c>
      <c r="C50" s="92" t="s">
        <v>97</v>
      </c>
      <c r="D50" s="93">
        <f t="shared" ref="D50:D53" si="2">(I50+K50)/H50</f>
        <v>1.1111111111111112</v>
      </c>
      <c r="E50" s="92"/>
      <c r="F50" s="57">
        <v>42005</v>
      </c>
      <c r="G50" s="57">
        <v>41639</v>
      </c>
      <c r="H50" s="94">
        <v>45</v>
      </c>
      <c r="I50" s="95">
        <v>50</v>
      </c>
      <c r="J50" s="95">
        <v>0</v>
      </c>
      <c r="K50" s="95">
        <v>0</v>
      </c>
      <c r="L50" s="110" t="s">
        <v>115</v>
      </c>
      <c r="M50" s="112" t="s">
        <v>115</v>
      </c>
      <c r="N50" s="92"/>
      <c r="O50" s="92" t="s">
        <v>120</v>
      </c>
      <c r="P50" s="92" t="s">
        <v>162</v>
      </c>
      <c r="Q50" s="92"/>
      <c r="R50" s="231">
        <f>YEAR(F50)</f>
        <v>2015</v>
      </c>
    </row>
    <row r="51" spans="2:18" s="14" customFormat="1" x14ac:dyDescent="0.2">
      <c r="B51" s="92" t="s">
        <v>133</v>
      </c>
      <c r="C51" s="92" t="s">
        <v>94</v>
      </c>
      <c r="D51" s="93">
        <f t="shared" si="2"/>
        <v>1.3333333333333333</v>
      </c>
      <c r="E51" s="92"/>
      <c r="F51" s="57">
        <v>41640</v>
      </c>
      <c r="G51" s="57">
        <v>41639</v>
      </c>
      <c r="H51" s="94">
        <v>45</v>
      </c>
      <c r="I51" s="95">
        <v>60</v>
      </c>
      <c r="J51" s="95">
        <v>0</v>
      </c>
      <c r="K51" s="95">
        <v>0</v>
      </c>
      <c r="L51" s="110" t="s">
        <v>115</v>
      </c>
      <c r="M51" s="112" t="s">
        <v>115</v>
      </c>
      <c r="N51" s="92"/>
      <c r="O51" s="92" t="s">
        <v>120</v>
      </c>
      <c r="P51" s="92" t="s">
        <v>163</v>
      </c>
      <c r="Q51" s="92"/>
      <c r="R51" s="231">
        <f t="shared" ref="R51:R53" si="3">YEAR(F51)</f>
        <v>2014</v>
      </c>
    </row>
    <row r="52" spans="2:18" s="14" customFormat="1" x14ac:dyDescent="0.2">
      <c r="B52" s="92" t="s">
        <v>133</v>
      </c>
      <c r="C52" s="92" t="s">
        <v>95</v>
      </c>
      <c r="D52" s="93">
        <f t="shared" si="2"/>
        <v>1.4</v>
      </c>
      <c r="E52" s="92"/>
      <c r="F52" s="57">
        <v>41275</v>
      </c>
      <c r="G52" s="57">
        <v>41639</v>
      </c>
      <c r="H52" s="94">
        <v>50</v>
      </c>
      <c r="I52" s="95">
        <v>70</v>
      </c>
      <c r="J52" s="95">
        <v>0</v>
      </c>
      <c r="K52" s="95">
        <v>0</v>
      </c>
      <c r="L52" s="110" t="s">
        <v>115</v>
      </c>
      <c r="M52" s="112" t="s">
        <v>115</v>
      </c>
      <c r="N52" s="92"/>
      <c r="O52" s="92" t="s">
        <v>121</v>
      </c>
      <c r="P52" s="92" t="s">
        <v>162</v>
      </c>
      <c r="Q52" s="92"/>
      <c r="R52" s="231">
        <f t="shared" si="3"/>
        <v>2013</v>
      </c>
    </row>
    <row r="53" spans="2:18" s="14" customFormat="1" x14ac:dyDescent="0.2">
      <c r="B53" s="92" t="s">
        <v>133</v>
      </c>
      <c r="C53" s="92" t="s">
        <v>96</v>
      </c>
      <c r="D53" s="93">
        <f t="shared" si="2"/>
        <v>2</v>
      </c>
      <c r="E53" s="92"/>
      <c r="F53" s="57">
        <v>40909</v>
      </c>
      <c r="G53" s="57">
        <v>41639</v>
      </c>
      <c r="H53" s="94">
        <v>40</v>
      </c>
      <c r="I53" s="95">
        <v>80</v>
      </c>
      <c r="J53" s="95">
        <v>0</v>
      </c>
      <c r="K53" s="95">
        <v>0</v>
      </c>
      <c r="L53" s="110" t="s">
        <v>115</v>
      </c>
      <c r="M53" s="112" t="s">
        <v>115</v>
      </c>
      <c r="N53" s="92"/>
      <c r="O53" s="92" t="s">
        <v>122</v>
      </c>
      <c r="P53" s="92" t="s">
        <v>162</v>
      </c>
      <c r="Q53" s="92"/>
      <c r="R53" s="231">
        <f t="shared" si="3"/>
        <v>2012</v>
      </c>
    </row>
    <row r="54" spans="2:18" s="14" customFormat="1" x14ac:dyDescent="0.2">
      <c r="B54" s="92" t="s">
        <v>133</v>
      </c>
      <c r="C54" s="92"/>
      <c r="D54" s="93"/>
      <c r="E54" s="92"/>
      <c r="F54" s="57"/>
      <c r="G54" s="57"/>
      <c r="H54" s="94"/>
      <c r="I54" s="95"/>
      <c r="J54" s="95"/>
      <c r="K54" s="95"/>
      <c r="L54" s="95"/>
      <c r="M54" s="95"/>
      <c r="N54" s="92"/>
      <c r="O54" s="92"/>
      <c r="P54" s="92"/>
      <c r="Q54" s="92"/>
      <c r="R54" s="230"/>
    </row>
    <row r="55" spans="2:18" s="14" customFormat="1" x14ac:dyDescent="0.2">
      <c r="B55" s="92" t="s">
        <v>133</v>
      </c>
      <c r="C55" s="92"/>
      <c r="D55" s="93"/>
      <c r="E55" s="92"/>
      <c r="F55" s="57"/>
      <c r="G55" s="57"/>
      <c r="H55" s="94"/>
      <c r="I55" s="95"/>
      <c r="J55" s="95"/>
      <c r="K55" s="95"/>
      <c r="L55" s="95"/>
      <c r="M55" s="95"/>
      <c r="N55" s="92"/>
      <c r="O55" s="92"/>
      <c r="P55" s="92"/>
      <c r="Q55" s="92"/>
      <c r="R55" s="230"/>
    </row>
    <row r="56" spans="2:18" s="14" customFormat="1" x14ac:dyDescent="0.2">
      <c r="B56" s="92" t="s">
        <v>133</v>
      </c>
      <c r="C56" s="92"/>
      <c r="D56" s="93"/>
      <c r="E56" s="92"/>
      <c r="F56" s="57"/>
      <c r="G56" s="57"/>
      <c r="H56" s="94"/>
      <c r="I56" s="95"/>
      <c r="J56" s="95"/>
      <c r="K56" s="95"/>
      <c r="L56" s="95"/>
      <c r="M56" s="95"/>
      <c r="N56" s="92"/>
      <c r="O56" s="92"/>
      <c r="P56" s="92"/>
      <c r="Q56" s="92"/>
      <c r="R56" s="230"/>
    </row>
    <row r="57" spans="2:18" s="14" customFormat="1" x14ac:dyDescent="0.2">
      <c r="B57" s="92" t="s">
        <v>133</v>
      </c>
      <c r="C57" s="92"/>
      <c r="D57" s="93"/>
      <c r="E57" s="92"/>
      <c r="F57" s="57"/>
      <c r="G57" s="57"/>
      <c r="H57" s="94"/>
      <c r="I57" s="95"/>
      <c r="J57" s="95"/>
      <c r="K57" s="95"/>
      <c r="L57" s="95"/>
      <c r="M57" s="95"/>
      <c r="N57" s="92"/>
      <c r="O57" s="92"/>
      <c r="P57" s="92"/>
      <c r="Q57" s="92"/>
      <c r="R57" s="230"/>
    </row>
    <row r="58" spans="2:18" x14ac:dyDescent="0.2">
      <c r="B58" s="92" t="s">
        <v>133</v>
      </c>
      <c r="C58" s="92"/>
      <c r="D58" s="93"/>
      <c r="E58" s="96"/>
      <c r="F58" s="57"/>
      <c r="G58" s="57"/>
      <c r="H58" s="97"/>
      <c r="I58" s="97"/>
      <c r="J58" s="97"/>
      <c r="K58" s="97"/>
      <c r="L58" s="97"/>
      <c r="M58" s="97"/>
      <c r="N58" s="96"/>
      <c r="O58" s="96"/>
      <c r="P58" s="96"/>
      <c r="Q58" s="96"/>
    </row>
    <row r="59" spans="2:18" x14ac:dyDescent="0.2">
      <c r="B59" s="92" t="s">
        <v>133</v>
      </c>
      <c r="C59" s="92"/>
      <c r="D59" s="93"/>
      <c r="E59" s="96"/>
      <c r="F59" s="57"/>
      <c r="G59" s="57"/>
      <c r="H59" s="97"/>
      <c r="I59" s="97"/>
      <c r="J59" s="97"/>
      <c r="K59" s="97"/>
      <c r="L59" s="97"/>
      <c r="M59" s="97"/>
      <c r="N59" s="96"/>
      <c r="O59" s="96"/>
      <c r="P59" s="96"/>
      <c r="Q59" s="96"/>
    </row>
    <row r="60" spans="2:18" x14ac:dyDescent="0.2">
      <c r="B60" s="92" t="s">
        <v>133</v>
      </c>
      <c r="C60" s="92"/>
      <c r="D60" s="93"/>
      <c r="E60" s="96"/>
      <c r="F60" s="57"/>
      <c r="G60" s="57"/>
      <c r="H60" s="97"/>
      <c r="I60" s="97"/>
      <c r="J60" s="97"/>
      <c r="K60" s="97"/>
      <c r="L60" s="97"/>
      <c r="M60" s="97"/>
      <c r="N60" s="96"/>
      <c r="O60" s="96"/>
      <c r="P60" s="96"/>
      <c r="Q60" s="96"/>
    </row>
    <row r="61" spans="2:18" x14ac:dyDescent="0.2">
      <c r="B61" s="92" t="s">
        <v>133</v>
      </c>
      <c r="C61" s="92"/>
      <c r="D61" s="93"/>
      <c r="E61" s="96"/>
      <c r="F61" s="57"/>
      <c r="G61" s="57"/>
      <c r="H61" s="97"/>
      <c r="I61" s="97"/>
      <c r="J61" s="97"/>
      <c r="K61" s="97"/>
      <c r="L61" s="97"/>
      <c r="M61" s="97"/>
      <c r="N61" s="96"/>
      <c r="O61" s="96"/>
      <c r="P61" s="96"/>
      <c r="Q61" s="96"/>
    </row>
    <row r="62" spans="2:18" x14ac:dyDescent="0.2">
      <c r="B62" s="92" t="s">
        <v>133</v>
      </c>
      <c r="C62" s="92"/>
      <c r="D62" s="93"/>
      <c r="E62" s="96"/>
      <c r="F62" s="57"/>
      <c r="G62" s="57"/>
      <c r="H62" s="97"/>
      <c r="I62" s="97"/>
      <c r="J62" s="97"/>
      <c r="K62" s="97"/>
      <c r="L62" s="97"/>
      <c r="M62" s="97"/>
      <c r="N62" s="96"/>
      <c r="O62" s="96"/>
      <c r="P62" s="96"/>
      <c r="Q62" s="96"/>
    </row>
    <row r="63" spans="2:18" x14ac:dyDescent="0.2">
      <c r="B63" s="92" t="s">
        <v>133</v>
      </c>
      <c r="C63" s="92"/>
      <c r="D63" s="93"/>
      <c r="E63" s="96"/>
      <c r="F63" s="57"/>
      <c r="G63" s="57"/>
      <c r="H63" s="97"/>
      <c r="I63" s="97"/>
      <c r="J63" s="97"/>
      <c r="K63" s="97"/>
      <c r="L63" s="97"/>
      <c r="M63" s="97"/>
      <c r="N63" s="96"/>
      <c r="O63" s="96"/>
      <c r="P63" s="96"/>
      <c r="Q63" s="96"/>
    </row>
    <row r="64" spans="2:18" x14ac:dyDescent="0.2">
      <c r="B64" s="92" t="s">
        <v>133</v>
      </c>
      <c r="C64" s="92"/>
      <c r="D64" s="93"/>
      <c r="E64" s="96"/>
      <c r="F64" s="57"/>
      <c r="G64" s="57"/>
      <c r="H64" s="97"/>
      <c r="I64" s="97"/>
      <c r="J64" s="97"/>
      <c r="K64" s="97"/>
      <c r="L64" s="97"/>
      <c r="M64" s="97"/>
      <c r="N64" s="96"/>
      <c r="O64" s="96"/>
      <c r="P64" s="96"/>
      <c r="Q64" s="96"/>
    </row>
    <row r="65" spans="2:18" x14ac:dyDescent="0.2">
      <c r="B65" s="92" t="s">
        <v>133</v>
      </c>
      <c r="C65" s="92"/>
      <c r="D65" s="93"/>
      <c r="E65" s="98"/>
      <c r="F65" s="57"/>
      <c r="G65" s="57"/>
      <c r="H65" s="99"/>
      <c r="I65" s="99"/>
      <c r="J65" s="99"/>
      <c r="K65" s="99"/>
      <c r="L65" s="99"/>
      <c r="M65" s="99"/>
      <c r="N65" s="98"/>
      <c r="O65" s="98"/>
      <c r="P65" s="98"/>
      <c r="Q65" s="98"/>
    </row>
    <row r="66" spans="2:18" x14ac:dyDescent="0.2">
      <c r="B66" s="100" t="s">
        <v>22</v>
      </c>
      <c r="C66" s="100"/>
      <c r="D66" s="101">
        <f>I66/H66</f>
        <v>1.4444444444444444</v>
      </c>
      <c r="E66" s="100"/>
      <c r="F66" s="100"/>
      <c r="G66" s="100"/>
      <c r="H66" s="102">
        <f>SUM(H50:H65)</f>
        <v>180</v>
      </c>
      <c r="I66" s="102">
        <f>SUM(I50:I65)</f>
        <v>260</v>
      </c>
      <c r="J66" s="102"/>
      <c r="K66" s="102"/>
      <c r="L66" s="102"/>
      <c r="M66" s="102"/>
      <c r="N66" s="100"/>
      <c r="O66" s="100"/>
      <c r="P66" s="100"/>
      <c r="Q66" s="100"/>
    </row>
    <row r="67" spans="2:18" x14ac:dyDescent="0.2">
      <c r="B67" s="103" t="s">
        <v>140</v>
      </c>
      <c r="C67" s="104"/>
      <c r="D67" s="104"/>
      <c r="E67" s="104"/>
      <c r="F67" s="104"/>
      <c r="G67" s="104"/>
      <c r="H67" s="79" t="str">
        <f>IF(H66-'II.1.(1)청산펀드 현황'!H32=0,"ok","error")</f>
        <v>ok</v>
      </c>
      <c r="I67" s="104"/>
      <c r="J67" s="104"/>
      <c r="K67" s="104"/>
      <c r="L67" s="104"/>
      <c r="M67" s="104"/>
      <c r="N67" s="104"/>
      <c r="O67" s="104"/>
      <c r="P67" s="104"/>
      <c r="Q67" s="104"/>
    </row>
    <row r="70" spans="2:18" x14ac:dyDescent="0.2">
      <c r="B70" s="106" t="s">
        <v>23</v>
      </c>
      <c r="C70" s="106" t="s">
        <v>86</v>
      </c>
      <c r="D70" s="106" t="s">
        <v>136</v>
      </c>
      <c r="E70" s="106" t="s">
        <v>21</v>
      </c>
    </row>
    <row r="71" spans="2:18" x14ac:dyDescent="0.2">
      <c r="B71" s="85" t="str">
        <f>'II.1.(1)청산펀드 현황'!B33</f>
        <v>Fund 3호</v>
      </c>
      <c r="C71" s="85" t="str">
        <f>'II.1.(1)청산펀드 현황'!C33</f>
        <v>PEF</v>
      </c>
      <c r="D71" s="86">
        <f>'II.1.(1)청산펀드 현황'!D33</f>
        <v>36526</v>
      </c>
      <c r="E71" s="86" t="str">
        <f>'II.1.(1)청산펀드 현황'!E33</f>
        <v>청산중</v>
      </c>
      <c r="F71" s="87" t="s">
        <v>156</v>
      </c>
    </row>
    <row r="72" spans="2:18" s="14" customFormat="1" x14ac:dyDescent="0.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Q72" s="89" t="s">
        <v>126</v>
      </c>
      <c r="R72" s="230"/>
    </row>
    <row r="73" spans="2:18" s="14" customFormat="1" x14ac:dyDescent="0.2">
      <c r="B73" s="107"/>
      <c r="C73" s="107"/>
      <c r="D73" s="107"/>
      <c r="E73" s="107"/>
      <c r="F73" s="107"/>
      <c r="G73" s="107"/>
      <c r="H73" s="107"/>
      <c r="I73" s="107"/>
      <c r="J73" s="267" t="s">
        <v>125</v>
      </c>
      <c r="K73" s="267"/>
      <c r="L73" s="267"/>
      <c r="M73" s="267"/>
      <c r="N73" s="107"/>
      <c r="O73" s="107"/>
      <c r="P73" s="107"/>
      <c r="Q73" s="107"/>
      <c r="R73" s="230"/>
    </row>
    <row r="74" spans="2:18" ht="24" x14ac:dyDescent="0.2">
      <c r="B74" s="108" t="s">
        <v>23</v>
      </c>
      <c r="C74" s="108" t="s">
        <v>117</v>
      </c>
      <c r="D74" s="109" t="s">
        <v>123</v>
      </c>
      <c r="E74" s="108" t="s">
        <v>107</v>
      </c>
      <c r="F74" s="108" t="s">
        <v>13</v>
      </c>
      <c r="G74" s="108" t="s">
        <v>14</v>
      </c>
      <c r="H74" s="108" t="s">
        <v>102</v>
      </c>
      <c r="I74" s="108" t="s">
        <v>108</v>
      </c>
      <c r="J74" s="108" t="s">
        <v>116</v>
      </c>
      <c r="K74" s="108" t="s">
        <v>111</v>
      </c>
      <c r="L74" s="64" t="s">
        <v>110</v>
      </c>
      <c r="M74" s="108" t="s">
        <v>112</v>
      </c>
      <c r="N74" s="166" t="s">
        <v>300</v>
      </c>
      <c r="O74" s="108" t="s">
        <v>118</v>
      </c>
      <c r="P74" s="108" t="s">
        <v>161</v>
      </c>
      <c r="Q74" s="108" t="s">
        <v>24</v>
      </c>
      <c r="R74" s="230" t="s">
        <v>311</v>
      </c>
    </row>
    <row r="75" spans="2:18" s="14" customFormat="1" x14ac:dyDescent="0.2">
      <c r="B75" s="92" t="s">
        <v>134</v>
      </c>
      <c r="C75" s="92" t="s">
        <v>97</v>
      </c>
      <c r="D75" s="93">
        <f t="shared" ref="D75:D78" si="4">(I75+K75)/H75</f>
        <v>1.1111111111111112</v>
      </c>
      <c r="E75" s="92"/>
      <c r="F75" s="57">
        <v>42005</v>
      </c>
      <c r="G75" s="57">
        <v>39813</v>
      </c>
      <c r="H75" s="94">
        <v>45</v>
      </c>
      <c r="I75" s="95">
        <v>50</v>
      </c>
      <c r="J75" s="95">
        <v>0</v>
      </c>
      <c r="K75" s="95">
        <v>0</v>
      </c>
      <c r="L75" s="110" t="s">
        <v>115</v>
      </c>
      <c r="M75" s="112" t="s">
        <v>115</v>
      </c>
      <c r="N75" s="92"/>
      <c r="O75" s="92" t="s">
        <v>120</v>
      </c>
      <c r="P75" s="92" t="s">
        <v>162</v>
      </c>
      <c r="Q75" s="92"/>
      <c r="R75" s="231">
        <f>YEAR(F75)</f>
        <v>2015</v>
      </c>
    </row>
    <row r="76" spans="2:18" s="14" customFormat="1" x14ac:dyDescent="0.2">
      <c r="B76" s="92" t="s">
        <v>134</v>
      </c>
      <c r="C76" s="92" t="s">
        <v>94</v>
      </c>
      <c r="D76" s="93">
        <f t="shared" si="4"/>
        <v>1.3333333333333333</v>
      </c>
      <c r="E76" s="92"/>
      <c r="F76" s="57">
        <v>41640</v>
      </c>
      <c r="G76" s="57">
        <v>39813</v>
      </c>
      <c r="H76" s="94">
        <v>45</v>
      </c>
      <c r="I76" s="95">
        <v>60</v>
      </c>
      <c r="J76" s="95">
        <v>0</v>
      </c>
      <c r="K76" s="95">
        <v>0</v>
      </c>
      <c r="L76" s="110" t="s">
        <v>115</v>
      </c>
      <c r="M76" s="112" t="s">
        <v>115</v>
      </c>
      <c r="N76" s="92"/>
      <c r="O76" s="92" t="s">
        <v>120</v>
      </c>
      <c r="P76" s="92" t="s">
        <v>163</v>
      </c>
      <c r="Q76" s="92"/>
      <c r="R76" s="231">
        <f t="shared" ref="R76:R78" si="5">YEAR(F76)</f>
        <v>2014</v>
      </c>
    </row>
    <row r="77" spans="2:18" s="14" customFormat="1" x14ac:dyDescent="0.2">
      <c r="B77" s="92" t="s">
        <v>134</v>
      </c>
      <c r="C77" s="92" t="s">
        <v>95</v>
      </c>
      <c r="D77" s="93">
        <f t="shared" si="4"/>
        <v>1.8444444444444446</v>
      </c>
      <c r="E77" s="92"/>
      <c r="F77" s="57">
        <v>41275</v>
      </c>
      <c r="G77" s="57">
        <v>39813</v>
      </c>
      <c r="H77" s="94">
        <v>45</v>
      </c>
      <c r="I77" s="95">
        <v>70</v>
      </c>
      <c r="J77" s="95">
        <v>5</v>
      </c>
      <c r="K77" s="95">
        <v>13</v>
      </c>
      <c r="L77" s="110" t="s">
        <v>303</v>
      </c>
      <c r="M77" s="112" t="s">
        <v>305</v>
      </c>
      <c r="N77" s="92"/>
      <c r="O77" s="92" t="s">
        <v>121</v>
      </c>
      <c r="P77" s="92" t="s">
        <v>302</v>
      </c>
      <c r="Q77" s="92"/>
      <c r="R77" s="231">
        <f t="shared" si="5"/>
        <v>2013</v>
      </c>
    </row>
    <row r="78" spans="2:18" s="14" customFormat="1" x14ac:dyDescent="0.2">
      <c r="B78" s="92" t="s">
        <v>134</v>
      </c>
      <c r="C78" s="92" t="s">
        <v>96</v>
      </c>
      <c r="D78" s="93">
        <f t="shared" si="4"/>
        <v>2.088888888888889</v>
      </c>
      <c r="E78" s="92"/>
      <c r="F78" s="57">
        <v>40909</v>
      </c>
      <c r="G78" s="57">
        <v>39813</v>
      </c>
      <c r="H78" s="94">
        <v>45</v>
      </c>
      <c r="I78" s="95">
        <v>80</v>
      </c>
      <c r="J78" s="95">
        <v>10</v>
      </c>
      <c r="K78" s="95">
        <v>14</v>
      </c>
      <c r="L78" s="110" t="s">
        <v>181</v>
      </c>
      <c r="M78" s="112" t="s">
        <v>306</v>
      </c>
      <c r="N78" s="92"/>
      <c r="O78" s="92" t="s">
        <v>122</v>
      </c>
      <c r="P78" s="92" t="s">
        <v>302</v>
      </c>
      <c r="Q78" s="92"/>
      <c r="R78" s="231">
        <f t="shared" si="5"/>
        <v>2012</v>
      </c>
    </row>
    <row r="79" spans="2:18" s="14" customFormat="1" x14ac:dyDescent="0.2">
      <c r="B79" s="92" t="s">
        <v>134</v>
      </c>
      <c r="C79" s="92"/>
      <c r="D79" s="93"/>
      <c r="E79" s="92"/>
      <c r="F79" s="57"/>
      <c r="G79" s="57"/>
      <c r="H79" s="94"/>
      <c r="I79" s="95"/>
      <c r="J79" s="95"/>
      <c r="K79" s="95"/>
      <c r="L79" s="95"/>
      <c r="M79" s="95"/>
      <c r="N79" s="92"/>
      <c r="O79" s="92"/>
      <c r="P79" s="92"/>
      <c r="Q79" s="92"/>
      <c r="R79" s="230"/>
    </row>
    <row r="80" spans="2:18" s="14" customFormat="1" x14ac:dyDescent="0.2">
      <c r="B80" s="92" t="s">
        <v>134</v>
      </c>
      <c r="C80" s="92"/>
      <c r="D80" s="93"/>
      <c r="E80" s="92"/>
      <c r="F80" s="57"/>
      <c r="G80" s="57"/>
      <c r="H80" s="94"/>
      <c r="I80" s="95"/>
      <c r="J80" s="95"/>
      <c r="K80" s="95"/>
      <c r="L80" s="95"/>
      <c r="M80" s="95"/>
      <c r="N80" s="92"/>
      <c r="O80" s="92"/>
      <c r="P80" s="92"/>
      <c r="Q80" s="92"/>
      <c r="R80" s="230"/>
    </row>
    <row r="81" spans="2:18" s="14" customFormat="1" x14ac:dyDescent="0.2">
      <c r="B81" s="92" t="s">
        <v>134</v>
      </c>
      <c r="C81" s="92"/>
      <c r="D81" s="93"/>
      <c r="E81" s="92"/>
      <c r="F81" s="57"/>
      <c r="G81" s="57"/>
      <c r="H81" s="94"/>
      <c r="I81" s="95"/>
      <c r="J81" s="95"/>
      <c r="K81" s="95"/>
      <c r="L81" s="95"/>
      <c r="M81" s="95"/>
      <c r="N81" s="92"/>
      <c r="O81" s="92"/>
      <c r="P81" s="92"/>
      <c r="Q81" s="92"/>
      <c r="R81" s="230"/>
    </row>
    <row r="82" spans="2:18" s="14" customFormat="1" x14ac:dyDescent="0.2">
      <c r="B82" s="92" t="s">
        <v>134</v>
      </c>
      <c r="C82" s="92"/>
      <c r="D82" s="93"/>
      <c r="E82" s="92"/>
      <c r="F82" s="57"/>
      <c r="G82" s="57"/>
      <c r="H82" s="94"/>
      <c r="I82" s="95"/>
      <c r="J82" s="95"/>
      <c r="K82" s="95"/>
      <c r="L82" s="95"/>
      <c r="M82" s="95"/>
      <c r="N82" s="92"/>
      <c r="O82" s="92"/>
      <c r="P82" s="92"/>
      <c r="Q82" s="92"/>
      <c r="R82" s="230"/>
    </row>
    <row r="83" spans="2:18" x14ac:dyDescent="0.2">
      <c r="B83" s="92" t="s">
        <v>134</v>
      </c>
      <c r="C83" s="92"/>
      <c r="D83" s="93"/>
      <c r="E83" s="96"/>
      <c r="F83" s="57"/>
      <c r="G83" s="57"/>
      <c r="H83" s="97"/>
      <c r="I83" s="97"/>
      <c r="J83" s="97"/>
      <c r="K83" s="97"/>
      <c r="L83" s="97"/>
      <c r="M83" s="97"/>
      <c r="N83" s="96"/>
      <c r="O83" s="96"/>
      <c r="P83" s="96"/>
      <c r="Q83" s="96"/>
    </row>
    <row r="84" spans="2:18" x14ac:dyDescent="0.2">
      <c r="B84" s="92" t="s">
        <v>134</v>
      </c>
      <c r="C84" s="92"/>
      <c r="D84" s="93"/>
      <c r="E84" s="96"/>
      <c r="F84" s="57"/>
      <c r="G84" s="57"/>
      <c r="H84" s="97"/>
      <c r="I84" s="97"/>
      <c r="J84" s="97"/>
      <c r="K84" s="97"/>
      <c r="L84" s="97"/>
      <c r="M84" s="97"/>
      <c r="N84" s="96"/>
      <c r="O84" s="96"/>
      <c r="P84" s="96"/>
      <c r="Q84" s="96"/>
    </row>
    <row r="85" spans="2:18" x14ac:dyDescent="0.2">
      <c r="B85" s="92" t="s">
        <v>134</v>
      </c>
      <c r="C85" s="92"/>
      <c r="D85" s="93"/>
      <c r="E85" s="96"/>
      <c r="F85" s="57"/>
      <c r="G85" s="57"/>
      <c r="H85" s="97"/>
      <c r="I85" s="97"/>
      <c r="J85" s="97"/>
      <c r="K85" s="97"/>
      <c r="L85" s="97"/>
      <c r="M85" s="97"/>
      <c r="N85" s="96"/>
      <c r="O85" s="96"/>
      <c r="P85" s="96"/>
      <c r="Q85" s="96"/>
    </row>
    <row r="86" spans="2:18" x14ac:dyDescent="0.2">
      <c r="B86" s="92" t="s">
        <v>134</v>
      </c>
      <c r="C86" s="92"/>
      <c r="D86" s="93"/>
      <c r="E86" s="96"/>
      <c r="F86" s="57"/>
      <c r="G86" s="57"/>
      <c r="H86" s="97"/>
      <c r="I86" s="97"/>
      <c r="J86" s="97"/>
      <c r="K86" s="97"/>
      <c r="L86" s="97"/>
      <c r="M86" s="97"/>
      <c r="N86" s="96"/>
      <c r="O86" s="96"/>
      <c r="P86" s="96"/>
      <c r="Q86" s="96"/>
    </row>
    <row r="87" spans="2:18" x14ac:dyDescent="0.2">
      <c r="B87" s="92" t="s">
        <v>134</v>
      </c>
      <c r="C87" s="92"/>
      <c r="D87" s="93"/>
      <c r="E87" s="96"/>
      <c r="F87" s="57"/>
      <c r="G87" s="57"/>
      <c r="H87" s="97"/>
      <c r="I87" s="97"/>
      <c r="J87" s="97"/>
      <c r="K87" s="97"/>
      <c r="L87" s="97"/>
      <c r="M87" s="97"/>
      <c r="N87" s="96"/>
      <c r="O87" s="96"/>
      <c r="P87" s="96"/>
      <c r="Q87" s="96"/>
    </row>
    <row r="88" spans="2:18" x14ac:dyDescent="0.2">
      <c r="B88" s="92" t="s">
        <v>134</v>
      </c>
      <c r="C88" s="92"/>
      <c r="D88" s="93"/>
      <c r="E88" s="96"/>
      <c r="F88" s="57"/>
      <c r="G88" s="57"/>
      <c r="H88" s="97"/>
      <c r="I88" s="97"/>
      <c r="J88" s="97"/>
      <c r="K88" s="97"/>
      <c r="L88" s="97"/>
      <c r="M88" s="97"/>
      <c r="N88" s="96"/>
      <c r="O88" s="96"/>
      <c r="P88" s="96"/>
      <c r="Q88" s="96"/>
    </row>
    <row r="89" spans="2:18" x14ac:dyDescent="0.2">
      <c r="B89" s="92" t="s">
        <v>134</v>
      </c>
      <c r="C89" s="92"/>
      <c r="D89" s="93"/>
      <c r="E89" s="96"/>
      <c r="F89" s="57"/>
      <c r="G89" s="57"/>
      <c r="H89" s="97"/>
      <c r="I89" s="97"/>
      <c r="J89" s="97"/>
      <c r="K89" s="97"/>
      <c r="L89" s="97"/>
      <c r="M89" s="97"/>
      <c r="N89" s="96"/>
      <c r="O89" s="96"/>
      <c r="P89" s="96"/>
      <c r="Q89" s="96"/>
    </row>
    <row r="90" spans="2:18" x14ac:dyDescent="0.2">
      <c r="B90" s="92" t="s">
        <v>134</v>
      </c>
      <c r="C90" s="92"/>
      <c r="D90" s="93"/>
      <c r="E90" s="98"/>
      <c r="F90" s="57"/>
      <c r="G90" s="57"/>
      <c r="H90" s="99"/>
      <c r="I90" s="99"/>
      <c r="J90" s="99"/>
      <c r="K90" s="99"/>
      <c r="L90" s="99"/>
      <c r="M90" s="99"/>
      <c r="N90" s="98"/>
      <c r="O90" s="98"/>
      <c r="P90" s="98"/>
      <c r="Q90" s="98"/>
    </row>
    <row r="91" spans="2:18" x14ac:dyDescent="0.2">
      <c r="B91" s="100" t="s">
        <v>22</v>
      </c>
      <c r="C91" s="100"/>
      <c r="D91" s="101">
        <f>I91/H91</f>
        <v>1.4444444444444444</v>
      </c>
      <c r="E91" s="100"/>
      <c r="F91" s="100"/>
      <c r="G91" s="100"/>
      <c r="H91" s="102">
        <f>SUM(H75:H90)</f>
        <v>180</v>
      </c>
      <c r="I91" s="102">
        <f>SUM(I75:I90)</f>
        <v>260</v>
      </c>
      <c r="J91" s="102"/>
      <c r="K91" s="102"/>
      <c r="L91" s="102"/>
      <c r="M91" s="102"/>
      <c r="N91" s="100"/>
      <c r="O91" s="100"/>
      <c r="P91" s="100"/>
      <c r="Q91" s="100"/>
    </row>
    <row r="92" spans="2:18" x14ac:dyDescent="0.2">
      <c r="B92" s="103" t="s">
        <v>140</v>
      </c>
      <c r="C92" s="104"/>
      <c r="D92" s="104"/>
      <c r="E92" s="104"/>
      <c r="F92" s="104"/>
      <c r="G92" s="104"/>
      <c r="H92" s="79" t="str">
        <f>IF(H91-'II.1.(1)청산펀드 현황'!H33=0,"ok","error")</f>
        <v>ok</v>
      </c>
      <c r="I92" s="104"/>
      <c r="J92" s="104"/>
      <c r="K92" s="104"/>
      <c r="L92" s="104"/>
      <c r="M92" s="104"/>
      <c r="N92" s="104"/>
      <c r="O92" s="104"/>
      <c r="P92" s="104"/>
      <c r="Q92" s="104"/>
    </row>
    <row r="95" spans="2:18" x14ac:dyDescent="0.2">
      <c r="B95" s="106" t="s">
        <v>23</v>
      </c>
      <c r="C95" s="106" t="s">
        <v>86</v>
      </c>
      <c r="D95" s="106" t="s">
        <v>136</v>
      </c>
      <c r="E95" s="106" t="s">
        <v>21</v>
      </c>
    </row>
    <row r="96" spans="2:18" x14ac:dyDescent="0.2">
      <c r="B96" s="85" t="str">
        <f>'II.1.(1)청산펀드 현황'!B34</f>
        <v>Fund 4호</v>
      </c>
      <c r="C96" s="85" t="str">
        <f>'II.1.(1)청산펀드 현황'!C34</f>
        <v>PEF</v>
      </c>
      <c r="D96" s="86">
        <f>'II.1.(1)청산펀드 현황'!D34</f>
        <v>36526</v>
      </c>
      <c r="E96" s="86" t="str">
        <f>'II.1.(1)청산펀드 현황'!E34</f>
        <v>만기연장</v>
      </c>
      <c r="F96" s="87" t="s">
        <v>156</v>
      </c>
    </row>
    <row r="97" spans="2:18" s="14" customFormat="1" x14ac:dyDescent="0.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Q97" s="89" t="s">
        <v>126</v>
      </c>
      <c r="R97" s="230"/>
    </row>
    <row r="98" spans="2:18" s="14" customFormat="1" x14ac:dyDescent="0.2">
      <c r="B98" s="107"/>
      <c r="C98" s="107"/>
      <c r="D98" s="107"/>
      <c r="E98" s="107"/>
      <c r="F98" s="107"/>
      <c r="G98" s="107"/>
      <c r="H98" s="107"/>
      <c r="I98" s="107"/>
      <c r="J98" s="267" t="s">
        <v>125</v>
      </c>
      <c r="K98" s="267"/>
      <c r="L98" s="267"/>
      <c r="M98" s="267"/>
      <c r="N98" s="107"/>
      <c r="O98" s="107"/>
      <c r="P98" s="107"/>
      <c r="Q98" s="107"/>
      <c r="R98" s="230"/>
    </row>
    <row r="99" spans="2:18" ht="24" x14ac:dyDescent="0.2">
      <c r="B99" s="108" t="s">
        <v>23</v>
      </c>
      <c r="C99" s="108" t="s">
        <v>117</v>
      </c>
      <c r="D99" s="109" t="s">
        <v>123</v>
      </c>
      <c r="E99" s="108" t="s">
        <v>107</v>
      </c>
      <c r="F99" s="108" t="s">
        <v>13</v>
      </c>
      <c r="G99" s="108" t="s">
        <v>14</v>
      </c>
      <c r="H99" s="108" t="s">
        <v>102</v>
      </c>
      <c r="I99" s="108" t="s">
        <v>108</v>
      </c>
      <c r="J99" s="108" t="s">
        <v>116</v>
      </c>
      <c r="K99" s="108" t="s">
        <v>111</v>
      </c>
      <c r="L99" s="64" t="s">
        <v>110</v>
      </c>
      <c r="M99" s="108" t="s">
        <v>112</v>
      </c>
      <c r="N99" s="166" t="s">
        <v>300</v>
      </c>
      <c r="O99" s="108" t="s">
        <v>118</v>
      </c>
      <c r="P99" s="108" t="s">
        <v>161</v>
      </c>
      <c r="Q99" s="108" t="s">
        <v>24</v>
      </c>
      <c r="R99" s="230" t="s">
        <v>311</v>
      </c>
    </row>
    <row r="100" spans="2:18" s="14" customFormat="1" x14ac:dyDescent="0.2">
      <c r="B100" s="92" t="s">
        <v>146</v>
      </c>
      <c r="C100" s="92" t="s">
        <v>97</v>
      </c>
      <c r="D100" s="93">
        <f t="shared" ref="D100:D103" si="6">(I100+K100)/H100</f>
        <v>1.1111111111111112</v>
      </c>
      <c r="E100" s="92"/>
      <c r="F100" s="57">
        <v>40179</v>
      </c>
      <c r="G100" s="57">
        <v>41274</v>
      </c>
      <c r="H100" s="94">
        <v>45</v>
      </c>
      <c r="I100" s="95">
        <v>50</v>
      </c>
      <c r="J100" s="95">
        <v>0</v>
      </c>
      <c r="K100" s="95">
        <v>0</v>
      </c>
      <c r="L100" s="110" t="s">
        <v>115</v>
      </c>
      <c r="M100" s="112" t="s">
        <v>115</v>
      </c>
      <c r="N100" s="92"/>
      <c r="O100" s="92" t="s">
        <v>120</v>
      </c>
      <c r="P100" s="92" t="s">
        <v>162</v>
      </c>
      <c r="Q100" s="92"/>
      <c r="R100" s="231">
        <f>YEAR(F100)</f>
        <v>2010</v>
      </c>
    </row>
    <row r="101" spans="2:18" s="14" customFormat="1" x14ac:dyDescent="0.2">
      <c r="B101" s="92" t="s">
        <v>146</v>
      </c>
      <c r="C101" s="92" t="s">
        <v>94</v>
      </c>
      <c r="D101" s="93">
        <f t="shared" si="6"/>
        <v>1.3333333333333333</v>
      </c>
      <c r="E101" s="92"/>
      <c r="F101" s="57">
        <v>40179</v>
      </c>
      <c r="G101" s="57">
        <v>41274</v>
      </c>
      <c r="H101" s="94">
        <v>45</v>
      </c>
      <c r="I101" s="95">
        <v>60</v>
      </c>
      <c r="J101" s="95">
        <v>0</v>
      </c>
      <c r="K101" s="95">
        <v>0</v>
      </c>
      <c r="L101" s="110" t="s">
        <v>115</v>
      </c>
      <c r="M101" s="112" t="s">
        <v>115</v>
      </c>
      <c r="N101" s="92"/>
      <c r="O101" s="92" t="s">
        <v>120</v>
      </c>
      <c r="P101" s="92" t="s">
        <v>163</v>
      </c>
      <c r="Q101" s="92"/>
      <c r="R101" s="231">
        <f t="shared" ref="R101:R103" si="7">YEAR(F101)</f>
        <v>2010</v>
      </c>
    </row>
    <row r="102" spans="2:18" s="14" customFormat="1" x14ac:dyDescent="0.2">
      <c r="B102" s="92" t="s">
        <v>146</v>
      </c>
      <c r="C102" s="92" t="s">
        <v>95</v>
      </c>
      <c r="D102" s="93">
        <f t="shared" si="6"/>
        <v>1.8444444444444446</v>
      </c>
      <c r="E102" s="92"/>
      <c r="F102" s="57">
        <v>40179</v>
      </c>
      <c r="G102" s="57">
        <v>41274</v>
      </c>
      <c r="H102" s="94">
        <v>45</v>
      </c>
      <c r="I102" s="95">
        <v>70</v>
      </c>
      <c r="J102" s="95">
        <v>5</v>
      </c>
      <c r="K102" s="95">
        <v>13</v>
      </c>
      <c r="L102" s="110" t="s">
        <v>303</v>
      </c>
      <c r="M102" s="112" t="s">
        <v>305</v>
      </c>
      <c r="N102" s="92"/>
      <c r="O102" s="92" t="s">
        <v>121</v>
      </c>
      <c r="P102" s="92" t="s">
        <v>302</v>
      </c>
      <c r="Q102" s="92"/>
      <c r="R102" s="231">
        <f t="shared" si="7"/>
        <v>2010</v>
      </c>
    </row>
    <row r="103" spans="2:18" s="14" customFormat="1" x14ac:dyDescent="0.2">
      <c r="B103" s="92" t="s">
        <v>146</v>
      </c>
      <c r="C103" s="92" t="s">
        <v>96</v>
      </c>
      <c r="D103" s="93">
        <f t="shared" si="6"/>
        <v>2.088888888888889</v>
      </c>
      <c r="E103" s="92"/>
      <c r="F103" s="57">
        <v>40179</v>
      </c>
      <c r="G103" s="57">
        <v>41274</v>
      </c>
      <c r="H103" s="94">
        <v>45</v>
      </c>
      <c r="I103" s="95">
        <v>80</v>
      </c>
      <c r="J103" s="95">
        <v>10</v>
      </c>
      <c r="K103" s="95">
        <v>14</v>
      </c>
      <c r="L103" s="110" t="s">
        <v>181</v>
      </c>
      <c r="M103" s="112" t="s">
        <v>306</v>
      </c>
      <c r="N103" s="92"/>
      <c r="O103" s="92" t="s">
        <v>122</v>
      </c>
      <c r="P103" s="92" t="s">
        <v>302</v>
      </c>
      <c r="Q103" s="92"/>
      <c r="R103" s="231">
        <f t="shared" si="7"/>
        <v>2010</v>
      </c>
    </row>
    <row r="104" spans="2:18" s="14" customFormat="1" x14ac:dyDescent="0.2">
      <c r="B104" s="92" t="s">
        <v>146</v>
      </c>
      <c r="C104" s="92"/>
      <c r="D104" s="93"/>
      <c r="E104" s="92"/>
      <c r="F104" s="57"/>
      <c r="G104" s="57"/>
      <c r="H104" s="94"/>
      <c r="I104" s="95"/>
      <c r="J104" s="95"/>
      <c r="K104" s="95"/>
      <c r="L104" s="95"/>
      <c r="M104" s="95"/>
      <c r="N104" s="92"/>
      <c r="O104" s="92"/>
      <c r="P104" s="92"/>
      <c r="Q104" s="92"/>
      <c r="R104" s="230"/>
    </row>
    <row r="105" spans="2:18" s="14" customFormat="1" x14ac:dyDescent="0.2">
      <c r="B105" s="92" t="s">
        <v>146</v>
      </c>
      <c r="C105" s="92"/>
      <c r="D105" s="93"/>
      <c r="E105" s="92"/>
      <c r="F105" s="57"/>
      <c r="G105" s="57"/>
      <c r="H105" s="94"/>
      <c r="I105" s="95"/>
      <c r="J105" s="95"/>
      <c r="K105" s="95"/>
      <c r="L105" s="95"/>
      <c r="M105" s="95"/>
      <c r="N105" s="92"/>
      <c r="O105" s="92"/>
      <c r="P105" s="92"/>
      <c r="Q105" s="92"/>
      <c r="R105" s="230"/>
    </row>
    <row r="106" spans="2:18" s="14" customFormat="1" x14ac:dyDescent="0.2">
      <c r="B106" s="92" t="s">
        <v>146</v>
      </c>
      <c r="C106" s="92"/>
      <c r="D106" s="93"/>
      <c r="E106" s="92"/>
      <c r="F106" s="57"/>
      <c r="G106" s="57"/>
      <c r="H106" s="94"/>
      <c r="I106" s="95"/>
      <c r="J106" s="95"/>
      <c r="K106" s="95"/>
      <c r="L106" s="95"/>
      <c r="M106" s="95"/>
      <c r="N106" s="92"/>
      <c r="O106" s="92"/>
      <c r="P106" s="92"/>
      <c r="Q106" s="92"/>
      <c r="R106" s="230"/>
    </row>
    <row r="107" spans="2:18" s="14" customFormat="1" x14ac:dyDescent="0.2">
      <c r="B107" s="92" t="s">
        <v>146</v>
      </c>
      <c r="C107" s="92"/>
      <c r="D107" s="93"/>
      <c r="E107" s="92"/>
      <c r="F107" s="57"/>
      <c r="G107" s="57"/>
      <c r="H107" s="94"/>
      <c r="I107" s="95"/>
      <c r="J107" s="95"/>
      <c r="K107" s="95"/>
      <c r="L107" s="95"/>
      <c r="M107" s="95"/>
      <c r="N107" s="92"/>
      <c r="O107" s="92"/>
      <c r="P107" s="92"/>
      <c r="Q107" s="92"/>
      <c r="R107" s="230"/>
    </row>
    <row r="108" spans="2:18" x14ac:dyDescent="0.2">
      <c r="B108" s="92" t="s">
        <v>146</v>
      </c>
      <c r="C108" s="92"/>
      <c r="D108" s="93"/>
      <c r="E108" s="96"/>
      <c r="F108" s="57"/>
      <c r="G108" s="57"/>
      <c r="H108" s="97"/>
      <c r="I108" s="97"/>
      <c r="J108" s="97"/>
      <c r="K108" s="97"/>
      <c r="L108" s="97"/>
      <c r="M108" s="97"/>
      <c r="N108" s="96"/>
      <c r="O108" s="96"/>
      <c r="P108" s="96"/>
      <c r="Q108" s="96"/>
    </row>
    <row r="109" spans="2:18" x14ac:dyDescent="0.2">
      <c r="B109" s="92" t="s">
        <v>146</v>
      </c>
      <c r="C109" s="92"/>
      <c r="D109" s="93"/>
      <c r="E109" s="96"/>
      <c r="F109" s="57"/>
      <c r="G109" s="57"/>
      <c r="H109" s="97"/>
      <c r="I109" s="97"/>
      <c r="J109" s="97"/>
      <c r="K109" s="97"/>
      <c r="L109" s="97"/>
      <c r="M109" s="97"/>
      <c r="N109" s="96"/>
      <c r="O109" s="96"/>
      <c r="P109" s="96"/>
      <c r="Q109" s="96"/>
    </row>
    <row r="110" spans="2:18" x14ac:dyDescent="0.2">
      <c r="B110" s="92" t="s">
        <v>146</v>
      </c>
      <c r="C110" s="92"/>
      <c r="D110" s="93"/>
      <c r="E110" s="96"/>
      <c r="F110" s="57"/>
      <c r="G110" s="57"/>
      <c r="H110" s="97"/>
      <c r="I110" s="97"/>
      <c r="J110" s="97"/>
      <c r="K110" s="97"/>
      <c r="L110" s="97"/>
      <c r="M110" s="97"/>
      <c r="N110" s="96"/>
      <c r="O110" s="96"/>
      <c r="P110" s="96"/>
      <c r="Q110" s="96"/>
    </row>
    <row r="111" spans="2:18" x14ac:dyDescent="0.2">
      <c r="B111" s="92" t="s">
        <v>146</v>
      </c>
      <c r="C111" s="92"/>
      <c r="D111" s="93"/>
      <c r="E111" s="96"/>
      <c r="F111" s="57"/>
      <c r="G111" s="57"/>
      <c r="H111" s="97"/>
      <c r="I111" s="97"/>
      <c r="J111" s="97"/>
      <c r="K111" s="97"/>
      <c r="L111" s="97"/>
      <c r="M111" s="97"/>
      <c r="N111" s="96"/>
      <c r="O111" s="96"/>
      <c r="P111" s="96"/>
      <c r="Q111" s="96"/>
    </row>
    <row r="112" spans="2:18" x14ac:dyDescent="0.2">
      <c r="B112" s="92" t="s">
        <v>146</v>
      </c>
      <c r="C112" s="92"/>
      <c r="D112" s="93"/>
      <c r="E112" s="96"/>
      <c r="F112" s="57"/>
      <c r="G112" s="57"/>
      <c r="H112" s="97"/>
      <c r="I112" s="97"/>
      <c r="J112" s="97"/>
      <c r="K112" s="97"/>
      <c r="L112" s="97"/>
      <c r="M112" s="97"/>
      <c r="N112" s="96"/>
      <c r="O112" s="96"/>
      <c r="P112" s="96"/>
      <c r="Q112" s="96"/>
    </row>
    <row r="113" spans="2:17" x14ac:dyDescent="0.2">
      <c r="B113" s="92" t="s">
        <v>146</v>
      </c>
      <c r="C113" s="92"/>
      <c r="D113" s="93"/>
      <c r="E113" s="96"/>
      <c r="F113" s="57"/>
      <c r="G113" s="57"/>
      <c r="H113" s="97"/>
      <c r="I113" s="97"/>
      <c r="J113" s="97"/>
      <c r="K113" s="97"/>
      <c r="L113" s="97"/>
      <c r="M113" s="97"/>
      <c r="N113" s="96"/>
      <c r="O113" s="96"/>
      <c r="P113" s="96"/>
      <c r="Q113" s="96"/>
    </row>
    <row r="114" spans="2:17" x14ac:dyDescent="0.2">
      <c r="B114" s="92" t="s">
        <v>146</v>
      </c>
      <c r="C114" s="92"/>
      <c r="D114" s="93"/>
      <c r="E114" s="96"/>
      <c r="F114" s="57"/>
      <c r="G114" s="57"/>
      <c r="H114" s="97"/>
      <c r="I114" s="97"/>
      <c r="J114" s="97"/>
      <c r="K114" s="97"/>
      <c r="L114" s="97"/>
      <c r="M114" s="97"/>
      <c r="N114" s="96"/>
      <c r="O114" s="96"/>
      <c r="P114" s="96"/>
      <c r="Q114" s="96"/>
    </row>
    <row r="115" spans="2:17" x14ac:dyDescent="0.2">
      <c r="B115" s="92" t="s">
        <v>146</v>
      </c>
      <c r="C115" s="92"/>
      <c r="D115" s="93"/>
      <c r="E115" s="98"/>
      <c r="F115" s="57"/>
      <c r="G115" s="57"/>
      <c r="H115" s="99"/>
      <c r="I115" s="99"/>
      <c r="J115" s="99"/>
      <c r="K115" s="99"/>
      <c r="L115" s="99"/>
      <c r="M115" s="99"/>
      <c r="N115" s="98"/>
      <c r="O115" s="98"/>
      <c r="P115" s="98"/>
      <c r="Q115" s="98"/>
    </row>
    <row r="116" spans="2:17" x14ac:dyDescent="0.2">
      <c r="B116" s="100" t="s">
        <v>22</v>
      </c>
      <c r="C116" s="100"/>
      <c r="D116" s="101">
        <f>I116/H116</f>
        <v>1.4444444444444444</v>
      </c>
      <c r="E116" s="100"/>
      <c r="F116" s="100"/>
      <c r="G116" s="100"/>
      <c r="H116" s="102">
        <f>SUM(H100:H115)</f>
        <v>180</v>
      </c>
      <c r="I116" s="102">
        <f>SUM(I100:I115)</f>
        <v>260</v>
      </c>
      <c r="J116" s="102"/>
      <c r="K116" s="102"/>
      <c r="L116" s="102"/>
      <c r="M116" s="102"/>
      <c r="N116" s="100"/>
      <c r="O116" s="100"/>
      <c r="P116" s="100"/>
      <c r="Q116" s="100"/>
    </row>
    <row r="117" spans="2:17" x14ac:dyDescent="0.2">
      <c r="B117" s="103" t="s">
        <v>140</v>
      </c>
      <c r="C117" s="104"/>
      <c r="D117" s="104"/>
      <c r="E117" s="104"/>
      <c r="F117" s="104"/>
      <c r="G117" s="104"/>
      <c r="H117" s="79" t="str">
        <f>IF(H116-'II.1.(1)청산펀드 현황'!H34=0,"ok","error")</f>
        <v>ok</v>
      </c>
      <c r="I117" s="104"/>
      <c r="J117" s="104"/>
      <c r="K117" s="104"/>
      <c r="L117" s="104"/>
      <c r="M117" s="104"/>
      <c r="N117" s="104"/>
      <c r="O117" s="104"/>
      <c r="P117" s="104"/>
      <c r="Q117" s="104"/>
    </row>
  </sheetData>
  <mergeCells count="4">
    <mergeCell ref="J48:M48"/>
    <mergeCell ref="J73:M73"/>
    <mergeCell ref="J98:M98"/>
    <mergeCell ref="J23:M23"/>
  </mergeCells>
  <phoneticPr fontId="2" type="noConversion"/>
  <pageMargins left="0.25" right="0.25" top="0.75" bottom="0.75" header="0.3" footer="0.3"/>
  <pageSetup paperSize="9" scale="62" fitToHeight="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zoomScaleNormal="100" zoomScaleSheetLayoutView="55" workbookViewId="0"/>
  </sheetViews>
  <sheetFormatPr defaultRowHeight="12" x14ac:dyDescent="0.2"/>
  <cols>
    <col min="1" max="1" width="2.140625" style="2" customWidth="1"/>
    <col min="2" max="2" width="20.5703125" style="2" customWidth="1"/>
    <col min="3" max="12" width="13.5703125" style="2" customWidth="1"/>
    <col min="13" max="13" width="46.5703125" style="2" customWidth="1"/>
    <col min="14" max="18" width="10.5703125" style="2" customWidth="1"/>
    <col min="19" max="16384" width="9.140625" style="2"/>
  </cols>
  <sheetData>
    <row r="1" spans="1:12" ht="16.5" customHeight="1" thickBot="1" x14ac:dyDescent="0.25"/>
    <row r="2" spans="1:12" ht="12.75" thickBot="1" x14ac:dyDescent="0.25">
      <c r="B2" s="6" t="s">
        <v>26</v>
      </c>
      <c r="C2" s="8" t="str">
        <f>I.재무현황!C2</f>
        <v>운용사AAA</v>
      </c>
    </row>
    <row r="3" spans="1:12" ht="14.25" customHeight="1" x14ac:dyDescent="0.2">
      <c r="A3" s="9"/>
      <c r="B3" s="58"/>
      <c r="C3" s="59"/>
    </row>
    <row r="4" spans="1:12" s="80" customFormat="1" ht="14.25" customHeight="1" x14ac:dyDescent="0.2">
      <c r="B4" s="81" t="s">
        <v>128</v>
      </c>
    </row>
    <row r="5" spans="1:12" s="80" customFormat="1" ht="14.25" customHeight="1" x14ac:dyDescent="0.2">
      <c r="B5" s="222" t="s">
        <v>281</v>
      </c>
      <c r="H5" s="83"/>
    </row>
    <row r="6" spans="1:12" x14ac:dyDescent="0.2">
      <c r="A6" s="12"/>
      <c r="B6" s="16" t="s">
        <v>83</v>
      </c>
      <c r="C6" s="17"/>
      <c r="D6" s="17"/>
      <c r="E6" s="17"/>
      <c r="F6" s="17"/>
      <c r="G6" s="17"/>
      <c r="H6" s="17"/>
      <c r="I6" s="17"/>
      <c r="J6" s="17"/>
      <c r="K6" s="18"/>
      <c r="L6" s="20"/>
    </row>
    <row r="7" spans="1:12" x14ac:dyDescent="0.2">
      <c r="A7" s="12"/>
      <c r="B7" s="19" t="s">
        <v>233</v>
      </c>
      <c r="C7" s="20"/>
      <c r="D7" s="20"/>
      <c r="E7" s="20"/>
      <c r="F7" s="20"/>
      <c r="G7" s="20"/>
      <c r="H7" s="20"/>
      <c r="I7" s="20"/>
      <c r="J7" s="20"/>
      <c r="K7" s="21"/>
      <c r="L7" s="20"/>
    </row>
    <row r="8" spans="1:12" x14ac:dyDescent="0.2">
      <c r="A8" s="9"/>
      <c r="B8" s="19" t="s">
        <v>357</v>
      </c>
      <c r="C8" s="20"/>
      <c r="D8" s="20"/>
      <c r="E8" s="20"/>
      <c r="F8" s="20"/>
      <c r="G8" s="20"/>
      <c r="H8" s="20"/>
      <c r="I8" s="20"/>
      <c r="J8" s="20"/>
      <c r="K8" s="21"/>
      <c r="L8" s="20"/>
    </row>
    <row r="9" spans="1:12" x14ac:dyDescent="0.2">
      <c r="A9" s="9"/>
      <c r="B9" s="19" t="s">
        <v>301</v>
      </c>
      <c r="C9" s="20"/>
      <c r="D9" s="20"/>
      <c r="E9" s="20"/>
      <c r="F9" s="20"/>
      <c r="G9" s="20"/>
      <c r="H9" s="20"/>
      <c r="I9" s="20"/>
      <c r="J9" s="20"/>
      <c r="K9" s="21"/>
      <c r="L9" s="20"/>
    </row>
    <row r="10" spans="1:12" x14ac:dyDescent="0.2">
      <c r="A10" s="9"/>
      <c r="B10" s="19" t="s">
        <v>119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</row>
    <row r="11" spans="1:12" x14ac:dyDescent="0.2">
      <c r="A11" s="9"/>
      <c r="B11" s="19" t="s">
        <v>164</v>
      </c>
      <c r="C11" s="20"/>
      <c r="D11" s="20"/>
      <c r="E11" s="20"/>
      <c r="F11" s="20"/>
      <c r="G11" s="20"/>
      <c r="H11" s="20"/>
      <c r="I11" s="20"/>
      <c r="J11" s="20"/>
      <c r="K11" s="21"/>
      <c r="L11" s="20"/>
    </row>
    <row r="12" spans="1:12" x14ac:dyDescent="0.2">
      <c r="A12" s="10"/>
      <c r="B12" s="22"/>
      <c r="C12" s="20"/>
      <c r="D12" s="20"/>
      <c r="E12" s="20"/>
      <c r="F12" s="20"/>
      <c r="G12" s="20"/>
      <c r="H12" s="20"/>
      <c r="I12" s="20"/>
      <c r="J12" s="20"/>
      <c r="K12" s="21"/>
      <c r="L12" s="20"/>
    </row>
    <row r="13" spans="1:12" x14ac:dyDescent="0.2">
      <c r="A13" s="10"/>
      <c r="B13" s="195" t="s">
        <v>229</v>
      </c>
      <c r="C13" s="20"/>
      <c r="D13" s="20"/>
      <c r="E13" s="20"/>
      <c r="F13" s="20"/>
      <c r="G13" s="20"/>
      <c r="H13" s="20"/>
      <c r="I13" s="20"/>
      <c r="J13" s="20"/>
      <c r="K13" s="21"/>
      <c r="L13" s="20"/>
    </row>
    <row r="14" spans="1:12" x14ac:dyDescent="0.2">
      <c r="A14" s="10"/>
      <c r="B14" s="195" t="s">
        <v>230</v>
      </c>
      <c r="C14" s="20"/>
      <c r="D14" s="20"/>
      <c r="E14" s="20"/>
      <c r="F14" s="20"/>
      <c r="G14" s="20"/>
      <c r="H14" s="20"/>
      <c r="I14" s="20"/>
      <c r="J14" s="20"/>
      <c r="K14" s="21"/>
      <c r="L14" s="20"/>
    </row>
    <row r="15" spans="1:12" x14ac:dyDescent="0.2">
      <c r="A15" s="9"/>
      <c r="B15" s="72" t="s">
        <v>104</v>
      </c>
      <c r="C15" s="23"/>
      <c r="D15" s="23"/>
      <c r="E15" s="23"/>
      <c r="F15" s="23"/>
      <c r="G15" s="23"/>
      <c r="H15" s="23"/>
      <c r="I15" s="23"/>
      <c r="J15" s="23"/>
      <c r="K15" s="24"/>
      <c r="L15" s="20"/>
    </row>
    <row r="17" spans="2:18" x14ac:dyDescent="0.2">
      <c r="B17" s="106" t="s">
        <v>23</v>
      </c>
      <c r="C17" s="106" t="s">
        <v>86</v>
      </c>
      <c r="D17" s="106" t="s">
        <v>136</v>
      </c>
      <c r="E17" s="106" t="s">
        <v>109</v>
      </c>
    </row>
    <row r="18" spans="2:18" x14ac:dyDescent="0.2">
      <c r="B18" s="85" t="str">
        <f>'II.1.(2)운용중펀드 현황'!B21</f>
        <v>Fund 5호</v>
      </c>
      <c r="C18" s="85" t="str">
        <f>'II.1.(2)운용중펀드 현황'!C21</f>
        <v>PEF</v>
      </c>
      <c r="D18" s="86">
        <f>'II.1.(2)운용중펀드 현황'!D21</f>
        <v>36526</v>
      </c>
      <c r="E18" s="86">
        <f>'II.1.(2)운용중펀드 현황'!E21</f>
        <v>39813</v>
      </c>
      <c r="F18" s="87" t="s">
        <v>157</v>
      </c>
    </row>
    <row r="19" spans="2:18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89" t="s">
        <v>126</v>
      </c>
      <c r="R19" s="20"/>
    </row>
    <row r="20" spans="2:18" ht="17.25" customHeight="1" x14ac:dyDescent="0.2">
      <c r="B20" s="107"/>
      <c r="C20" s="107"/>
      <c r="D20" s="107"/>
      <c r="E20" s="107"/>
      <c r="F20" s="107"/>
      <c r="G20" s="107"/>
      <c r="H20" s="107"/>
      <c r="I20" s="107"/>
      <c r="J20" s="267" t="s">
        <v>125</v>
      </c>
      <c r="K20" s="267"/>
      <c r="L20" s="267"/>
      <c r="M20" s="267"/>
      <c r="N20" s="107"/>
      <c r="O20" s="107"/>
      <c r="P20" s="107"/>
      <c r="Q20" s="107"/>
      <c r="R20" s="20"/>
    </row>
    <row r="21" spans="2:18" ht="24" x14ac:dyDescent="0.2">
      <c r="B21" s="108" t="s">
        <v>23</v>
      </c>
      <c r="C21" s="108" t="s">
        <v>117</v>
      </c>
      <c r="D21" s="109" t="s">
        <v>123</v>
      </c>
      <c r="E21" s="108" t="s">
        <v>107</v>
      </c>
      <c r="F21" s="108" t="s">
        <v>13</v>
      </c>
      <c r="G21" s="108" t="s">
        <v>113</v>
      </c>
      <c r="H21" s="108" t="s">
        <v>102</v>
      </c>
      <c r="I21" s="108" t="s">
        <v>124</v>
      </c>
      <c r="J21" s="108" t="s">
        <v>116</v>
      </c>
      <c r="K21" s="108" t="s">
        <v>111</v>
      </c>
      <c r="L21" s="64" t="s">
        <v>110</v>
      </c>
      <c r="M21" s="108" t="s">
        <v>112</v>
      </c>
      <c r="N21" s="166" t="s">
        <v>300</v>
      </c>
      <c r="O21" s="108" t="s">
        <v>118</v>
      </c>
      <c r="P21" s="108" t="s">
        <v>165</v>
      </c>
      <c r="Q21" s="108" t="s">
        <v>24</v>
      </c>
      <c r="R21" s="230" t="s">
        <v>311</v>
      </c>
    </row>
    <row r="22" spans="2:18" s="50" customFormat="1" x14ac:dyDescent="0.2">
      <c r="B22" s="110" t="s">
        <v>129</v>
      </c>
      <c r="C22" s="92" t="s">
        <v>97</v>
      </c>
      <c r="D22" s="111">
        <f>(I22+K22)/H22</f>
        <v>0.3</v>
      </c>
      <c r="E22" s="92"/>
      <c r="F22" s="57">
        <v>42005</v>
      </c>
      <c r="G22" s="57"/>
      <c r="H22" s="94">
        <v>40</v>
      </c>
      <c r="I22" s="95">
        <v>0</v>
      </c>
      <c r="J22" s="95">
        <v>10</v>
      </c>
      <c r="K22" s="95">
        <v>12</v>
      </c>
      <c r="L22" s="110" t="s">
        <v>303</v>
      </c>
      <c r="M22" s="112" t="s">
        <v>367</v>
      </c>
      <c r="N22" s="110"/>
      <c r="O22" s="92" t="s">
        <v>120</v>
      </c>
      <c r="P22" s="92" t="s">
        <v>162</v>
      </c>
      <c r="Q22" s="110"/>
      <c r="R22" s="231">
        <f>YEAR(F22)</f>
        <v>2015</v>
      </c>
    </row>
    <row r="23" spans="2:18" s="50" customFormat="1" x14ac:dyDescent="0.2">
      <c r="B23" s="110" t="s">
        <v>129</v>
      </c>
      <c r="C23" s="92" t="s">
        <v>94</v>
      </c>
      <c r="D23" s="111">
        <f>(I23+K23)/H23</f>
        <v>1.075</v>
      </c>
      <c r="E23" s="92"/>
      <c r="F23" s="57">
        <v>41640</v>
      </c>
      <c r="G23" s="57">
        <v>41639</v>
      </c>
      <c r="H23" s="94">
        <v>40</v>
      </c>
      <c r="I23" s="95">
        <v>30</v>
      </c>
      <c r="J23" s="95">
        <v>5</v>
      </c>
      <c r="K23" s="95">
        <v>13</v>
      </c>
      <c r="L23" s="110" t="s">
        <v>303</v>
      </c>
      <c r="M23" s="112" t="s">
        <v>368</v>
      </c>
      <c r="N23" s="110"/>
      <c r="O23" s="92" t="s">
        <v>120</v>
      </c>
      <c r="P23" s="92" t="s">
        <v>163</v>
      </c>
      <c r="Q23" s="110"/>
      <c r="R23" s="231">
        <f t="shared" ref="R23:R26" si="0">YEAR(F23)</f>
        <v>2014</v>
      </c>
    </row>
    <row r="24" spans="2:18" s="50" customFormat="1" x14ac:dyDescent="0.2">
      <c r="B24" s="110" t="s">
        <v>129</v>
      </c>
      <c r="C24" s="92" t="s">
        <v>95</v>
      </c>
      <c r="D24" s="111">
        <f>(I24+K24)/H24</f>
        <v>0.85</v>
      </c>
      <c r="E24" s="92"/>
      <c r="F24" s="57">
        <v>41275</v>
      </c>
      <c r="G24" s="57">
        <v>41639</v>
      </c>
      <c r="H24" s="94">
        <v>40</v>
      </c>
      <c r="I24" s="95">
        <v>20</v>
      </c>
      <c r="J24" s="95">
        <v>10</v>
      </c>
      <c r="K24" s="95">
        <v>14</v>
      </c>
      <c r="L24" s="110" t="s">
        <v>304</v>
      </c>
      <c r="M24" s="112" t="s">
        <v>369</v>
      </c>
      <c r="N24" s="110"/>
      <c r="O24" s="92" t="s">
        <v>121</v>
      </c>
      <c r="P24" s="92" t="s">
        <v>302</v>
      </c>
      <c r="Q24" s="110"/>
      <c r="R24" s="231">
        <f t="shared" si="0"/>
        <v>2013</v>
      </c>
    </row>
    <row r="25" spans="2:18" s="50" customFormat="1" x14ac:dyDescent="0.2">
      <c r="B25" s="110" t="s">
        <v>129</v>
      </c>
      <c r="C25" s="92" t="s">
        <v>96</v>
      </c>
      <c r="D25" s="111">
        <f>(I25+K25)/H25</f>
        <v>1.7</v>
      </c>
      <c r="E25" s="92"/>
      <c r="F25" s="57">
        <v>40909</v>
      </c>
      <c r="G25" s="57">
        <v>41639</v>
      </c>
      <c r="H25" s="94">
        <v>30</v>
      </c>
      <c r="I25" s="95">
        <v>50</v>
      </c>
      <c r="J25" s="95">
        <v>1</v>
      </c>
      <c r="K25" s="95">
        <v>1</v>
      </c>
      <c r="L25" s="110" t="s">
        <v>304</v>
      </c>
      <c r="M25" s="112" t="s">
        <v>321</v>
      </c>
      <c r="N25" s="110"/>
      <c r="O25" s="92" t="s">
        <v>122</v>
      </c>
      <c r="P25" s="92" t="s">
        <v>302</v>
      </c>
      <c r="Q25" s="110"/>
      <c r="R25" s="231">
        <f t="shared" si="0"/>
        <v>2012</v>
      </c>
    </row>
    <row r="26" spans="2:18" s="50" customFormat="1" x14ac:dyDescent="0.2">
      <c r="B26" s="110" t="s">
        <v>129</v>
      </c>
      <c r="C26" s="92" t="s">
        <v>114</v>
      </c>
      <c r="D26" s="111">
        <f>(I26+K26)/H26</f>
        <v>1.1666666666666667</v>
      </c>
      <c r="E26" s="92"/>
      <c r="F26" s="57">
        <v>42005</v>
      </c>
      <c r="G26" s="57">
        <v>41639</v>
      </c>
      <c r="H26" s="94">
        <v>30</v>
      </c>
      <c r="I26" s="95">
        <v>35</v>
      </c>
      <c r="J26" s="95">
        <v>0</v>
      </c>
      <c r="K26" s="95">
        <v>0</v>
      </c>
      <c r="L26" s="110" t="s">
        <v>115</v>
      </c>
      <c r="M26" s="112" t="s">
        <v>115</v>
      </c>
      <c r="N26" s="110"/>
      <c r="O26" s="92" t="s">
        <v>121</v>
      </c>
      <c r="P26" s="92" t="s">
        <v>302</v>
      </c>
      <c r="Q26" s="110"/>
      <c r="R26" s="231">
        <f t="shared" si="0"/>
        <v>2015</v>
      </c>
    </row>
    <row r="27" spans="2:18" s="50" customFormat="1" x14ac:dyDescent="0.2">
      <c r="B27" s="110" t="s">
        <v>129</v>
      </c>
      <c r="C27" s="92"/>
      <c r="D27" s="111"/>
      <c r="E27" s="92"/>
      <c r="F27" s="57"/>
      <c r="G27" s="57"/>
      <c r="H27" s="94"/>
      <c r="I27" s="95"/>
      <c r="J27" s="95"/>
      <c r="K27" s="95"/>
      <c r="L27" s="110"/>
      <c r="M27" s="112"/>
      <c r="N27" s="110"/>
      <c r="O27" s="110"/>
      <c r="P27" s="110"/>
      <c r="Q27" s="110"/>
    </row>
    <row r="28" spans="2:18" s="50" customFormat="1" x14ac:dyDescent="0.2">
      <c r="B28" s="110" t="s">
        <v>129</v>
      </c>
      <c r="C28" s="92"/>
      <c r="D28" s="111"/>
      <c r="E28" s="92"/>
      <c r="F28" s="57"/>
      <c r="G28" s="57"/>
      <c r="H28" s="94"/>
      <c r="I28" s="95"/>
      <c r="J28" s="95"/>
      <c r="K28" s="95"/>
      <c r="L28" s="110"/>
      <c r="M28" s="112"/>
      <c r="N28" s="110"/>
      <c r="O28" s="110"/>
      <c r="P28" s="110"/>
      <c r="Q28" s="110"/>
    </row>
    <row r="29" spans="2:18" s="50" customFormat="1" x14ac:dyDescent="0.2">
      <c r="B29" s="110" t="s">
        <v>129</v>
      </c>
      <c r="C29" s="92"/>
      <c r="D29" s="111"/>
      <c r="E29" s="92"/>
      <c r="F29" s="57"/>
      <c r="G29" s="57"/>
      <c r="H29" s="94"/>
      <c r="I29" s="95"/>
      <c r="J29" s="95"/>
      <c r="K29" s="95"/>
      <c r="L29" s="110"/>
      <c r="M29" s="112"/>
      <c r="N29" s="110"/>
      <c r="O29" s="110"/>
      <c r="P29" s="110"/>
      <c r="Q29" s="110"/>
    </row>
    <row r="30" spans="2:18" s="26" customFormat="1" x14ac:dyDescent="0.2">
      <c r="B30" s="110" t="s">
        <v>129</v>
      </c>
      <c r="C30" s="92"/>
      <c r="D30" s="111"/>
      <c r="E30" s="92"/>
      <c r="F30" s="57"/>
      <c r="G30" s="57"/>
      <c r="H30" s="94"/>
      <c r="I30" s="95"/>
      <c r="J30" s="95"/>
      <c r="K30" s="95"/>
      <c r="L30" s="113"/>
      <c r="M30" s="114"/>
      <c r="N30" s="115"/>
      <c r="O30" s="115"/>
      <c r="P30" s="115"/>
      <c r="Q30" s="115"/>
    </row>
    <row r="31" spans="2:18" s="26" customFormat="1" x14ac:dyDescent="0.2">
      <c r="B31" s="110" t="s">
        <v>129</v>
      </c>
      <c r="C31" s="92"/>
      <c r="D31" s="111"/>
      <c r="E31" s="92"/>
      <c r="F31" s="57"/>
      <c r="G31" s="57"/>
      <c r="H31" s="94"/>
      <c r="I31" s="95"/>
      <c r="J31" s="95"/>
      <c r="K31" s="95"/>
      <c r="L31" s="113"/>
      <c r="M31" s="114"/>
      <c r="N31" s="115"/>
      <c r="O31" s="115"/>
      <c r="P31" s="115"/>
      <c r="Q31" s="115"/>
    </row>
    <row r="32" spans="2:18" s="26" customFormat="1" x14ac:dyDescent="0.2">
      <c r="B32" s="110" t="s">
        <v>129</v>
      </c>
      <c r="C32" s="92"/>
      <c r="D32" s="111"/>
      <c r="E32" s="92"/>
      <c r="F32" s="57"/>
      <c r="G32" s="57"/>
      <c r="H32" s="94"/>
      <c r="I32" s="95"/>
      <c r="J32" s="95"/>
      <c r="K32" s="95"/>
      <c r="L32" s="113"/>
      <c r="M32" s="114"/>
      <c r="N32" s="115"/>
      <c r="O32" s="115"/>
      <c r="P32" s="115"/>
      <c r="Q32" s="115"/>
    </row>
    <row r="33" spans="2:18" s="26" customFormat="1" x14ac:dyDescent="0.2">
      <c r="B33" s="110" t="s">
        <v>129</v>
      </c>
      <c r="C33" s="92"/>
      <c r="D33" s="111"/>
      <c r="E33" s="92"/>
      <c r="F33" s="57"/>
      <c r="G33" s="57"/>
      <c r="H33" s="94"/>
      <c r="I33" s="95"/>
      <c r="J33" s="95"/>
      <c r="K33" s="95"/>
      <c r="L33" s="113"/>
      <c r="M33" s="114"/>
      <c r="N33" s="115"/>
      <c r="O33" s="115"/>
      <c r="P33" s="115"/>
      <c r="Q33" s="115"/>
    </row>
    <row r="34" spans="2:18" s="26" customFormat="1" x14ac:dyDescent="0.2">
      <c r="B34" s="110" t="s">
        <v>129</v>
      </c>
      <c r="C34" s="92"/>
      <c r="D34" s="111"/>
      <c r="E34" s="92"/>
      <c r="F34" s="57"/>
      <c r="G34" s="57"/>
      <c r="H34" s="94"/>
      <c r="I34" s="95"/>
      <c r="J34" s="95"/>
      <c r="K34" s="95"/>
      <c r="L34" s="113"/>
      <c r="M34" s="114"/>
      <c r="N34" s="115"/>
      <c r="O34" s="115"/>
      <c r="P34" s="115"/>
      <c r="Q34" s="115"/>
    </row>
    <row r="35" spans="2:18" s="26" customFormat="1" x14ac:dyDescent="0.2">
      <c r="B35" s="110" t="s">
        <v>129</v>
      </c>
      <c r="C35" s="92"/>
      <c r="D35" s="111"/>
      <c r="E35" s="92"/>
      <c r="F35" s="57"/>
      <c r="G35" s="57"/>
      <c r="H35" s="94"/>
      <c r="I35" s="95"/>
      <c r="J35" s="95"/>
      <c r="K35" s="95"/>
      <c r="L35" s="113"/>
      <c r="M35" s="114"/>
      <c r="N35" s="115"/>
      <c r="O35" s="115"/>
      <c r="P35" s="115"/>
      <c r="Q35" s="115"/>
    </row>
    <row r="36" spans="2:18" s="26" customFormat="1" x14ac:dyDescent="0.2">
      <c r="B36" s="110" t="s">
        <v>129</v>
      </c>
      <c r="C36" s="92"/>
      <c r="D36" s="111"/>
      <c r="E36" s="92"/>
      <c r="F36" s="57"/>
      <c r="G36" s="57"/>
      <c r="H36" s="94"/>
      <c r="I36" s="95"/>
      <c r="J36" s="95"/>
      <c r="K36" s="95"/>
      <c r="L36" s="113"/>
      <c r="M36" s="114"/>
      <c r="N36" s="115"/>
      <c r="O36" s="115"/>
      <c r="P36" s="115"/>
      <c r="Q36" s="115"/>
    </row>
    <row r="37" spans="2:18" s="26" customFormat="1" x14ac:dyDescent="0.2">
      <c r="B37" s="110" t="s">
        <v>129</v>
      </c>
      <c r="C37" s="92"/>
      <c r="D37" s="111"/>
      <c r="E37" s="92"/>
      <c r="F37" s="57"/>
      <c r="G37" s="57"/>
      <c r="H37" s="94"/>
      <c r="I37" s="95"/>
      <c r="J37" s="95"/>
      <c r="K37" s="95"/>
      <c r="L37" s="113"/>
      <c r="M37" s="112"/>
      <c r="N37" s="113"/>
      <c r="O37" s="113"/>
      <c r="P37" s="113"/>
      <c r="Q37" s="113"/>
    </row>
    <row r="38" spans="2:18" s="26" customFormat="1" x14ac:dyDescent="0.2">
      <c r="B38" s="100"/>
      <c r="C38" s="100"/>
      <c r="D38" s="101">
        <f>(I38+K38)/H38</f>
        <v>0.97222222222222221</v>
      </c>
      <c r="E38" s="100"/>
      <c r="F38" s="100"/>
      <c r="G38" s="100"/>
      <c r="H38" s="100">
        <f>SUM(H22:H37)</f>
        <v>180</v>
      </c>
      <c r="I38" s="100">
        <f>SUM(I22:I37)</f>
        <v>135</v>
      </c>
      <c r="J38" s="100">
        <f>SUM(J22:J37)</f>
        <v>26</v>
      </c>
      <c r="K38" s="100">
        <f>SUM(K22:K37)</f>
        <v>40</v>
      </c>
      <c r="L38" s="100"/>
      <c r="M38" s="100"/>
      <c r="N38" s="100"/>
      <c r="O38" s="100"/>
      <c r="P38" s="100"/>
      <c r="Q38" s="100"/>
    </row>
    <row r="39" spans="2:18" x14ac:dyDescent="0.2">
      <c r="B39" s="103" t="s">
        <v>140</v>
      </c>
      <c r="C39" s="104"/>
      <c r="D39" s="79" t="str">
        <f>IF(D38-'II.1.(2)운용중펀드 현황'!J21=0,"ok","error")</f>
        <v>ok</v>
      </c>
      <c r="E39" s="104"/>
      <c r="F39" s="104"/>
      <c r="G39" s="104"/>
      <c r="H39" s="79" t="str">
        <f>IF(H38-'II.1.(2)운용중펀드 현황'!I21=0,"ok","error")</f>
        <v>ok</v>
      </c>
      <c r="I39" s="104"/>
      <c r="J39" s="79"/>
      <c r="K39" s="104"/>
      <c r="L39" s="104"/>
      <c r="M39" s="104"/>
      <c r="N39" s="104"/>
      <c r="O39" s="104"/>
      <c r="P39" s="104"/>
      <c r="Q39" s="104"/>
    </row>
    <row r="40" spans="2:18" s="26" customFormat="1" x14ac:dyDescent="0.2"/>
    <row r="41" spans="2:18" s="26" customFormat="1" x14ac:dyDescent="0.2"/>
    <row r="42" spans="2:18" x14ac:dyDescent="0.2">
      <c r="B42" s="106" t="s">
        <v>23</v>
      </c>
      <c r="C42" s="106" t="s">
        <v>86</v>
      </c>
      <c r="D42" s="106" t="s">
        <v>136</v>
      </c>
      <c r="E42" s="106" t="s">
        <v>109</v>
      </c>
    </row>
    <row r="43" spans="2:18" x14ac:dyDescent="0.2">
      <c r="B43" s="85" t="str">
        <f>'II.1.(2)운용중펀드 현황'!B22</f>
        <v>Fund 6호</v>
      </c>
      <c r="C43" s="85" t="str">
        <f>'II.1.(2)운용중펀드 현황'!C22</f>
        <v>KVF</v>
      </c>
      <c r="D43" s="86">
        <f>'II.1.(2)운용중펀드 현황'!D22</f>
        <v>36526</v>
      </c>
      <c r="E43" s="86">
        <f>'II.1.(2)운용중펀드 현황'!E22</f>
        <v>39813</v>
      </c>
      <c r="F43" s="87" t="s">
        <v>157</v>
      </c>
    </row>
    <row r="44" spans="2:18" x14ac:dyDescent="0.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89" t="s">
        <v>126</v>
      </c>
      <c r="R44" s="20"/>
    </row>
    <row r="45" spans="2:18" ht="17.25" customHeight="1" x14ac:dyDescent="0.2">
      <c r="B45" s="107"/>
      <c r="C45" s="107"/>
      <c r="D45" s="107"/>
      <c r="E45" s="107"/>
      <c r="F45" s="107"/>
      <c r="G45" s="107"/>
      <c r="H45" s="107"/>
      <c r="I45" s="107"/>
      <c r="J45" s="267" t="s">
        <v>125</v>
      </c>
      <c r="K45" s="267"/>
      <c r="L45" s="267"/>
      <c r="M45" s="267"/>
      <c r="N45" s="107"/>
      <c r="O45" s="107"/>
      <c r="P45" s="107"/>
      <c r="Q45" s="107"/>
      <c r="R45" s="20"/>
    </row>
    <row r="46" spans="2:18" ht="24" x14ac:dyDescent="0.2">
      <c r="B46" s="108" t="s">
        <v>23</v>
      </c>
      <c r="C46" s="108" t="s">
        <v>117</v>
      </c>
      <c r="D46" s="109" t="s">
        <v>123</v>
      </c>
      <c r="E46" s="108" t="s">
        <v>107</v>
      </c>
      <c r="F46" s="108" t="s">
        <v>13</v>
      </c>
      <c r="G46" s="108" t="s">
        <v>113</v>
      </c>
      <c r="H46" s="108" t="s">
        <v>102</v>
      </c>
      <c r="I46" s="108" t="s">
        <v>124</v>
      </c>
      <c r="J46" s="108" t="s">
        <v>116</v>
      </c>
      <c r="K46" s="108" t="s">
        <v>111</v>
      </c>
      <c r="L46" s="64" t="s">
        <v>110</v>
      </c>
      <c r="M46" s="108" t="s">
        <v>112</v>
      </c>
      <c r="N46" s="166" t="s">
        <v>300</v>
      </c>
      <c r="O46" s="108" t="s">
        <v>118</v>
      </c>
      <c r="P46" s="108" t="s">
        <v>165</v>
      </c>
      <c r="Q46" s="108" t="s">
        <v>24</v>
      </c>
      <c r="R46" s="230" t="s">
        <v>311</v>
      </c>
    </row>
    <row r="47" spans="2:18" s="50" customFormat="1" x14ac:dyDescent="0.2">
      <c r="B47" s="110" t="s">
        <v>130</v>
      </c>
      <c r="C47" s="92" t="s">
        <v>97</v>
      </c>
      <c r="D47" s="111">
        <f>(I47+K47)/H47</f>
        <v>0.3</v>
      </c>
      <c r="E47" s="92"/>
      <c r="F47" s="57">
        <v>42005</v>
      </c>
      <c r="G47" s="57">
        <v>39813</v>
      </c>
      <c r="H47" s="94">
        <v>40</v>
      </c>
      <c r="I47" s="95">
        <v>0</v>
      </c>
      <c r="J47" s="95">
        <v>10</v>
      </c>
      <c r="K47" s="95">
        <v>12</v>
      </c>
      <c r="L47" s="110" t="s">
        <v>303</v>
      </c>
      <c r="M47" s="112" t="s">
        <v>367</v>
      </c>
      <c r="N47" s="110"/>
      <c r="O47" s="92" t="s">
        <v>120</v>
      </c>
      <c r="P47" s="92" t="s">
        <v>162</v>
      </c>
      <c r="Q47" s="110"/>
      <c r="R47" s="231">
        <f>YEAR(F47)</f>
        <v>2015</v>
      </c>
    </row>
    <row r="48" spans="2:18" s="50" customFormat="1" x14ac:dyDescent="0.2">
      <c r="B48" s="110" t="s">
        <v>130</v>
      </c>
      <c r="C48" s="92" t="s">
        <v>94</v>
      </c>
      <c r="D48" s="111">
        <f>(I48+K48)/H48</f>
        <v>1.075</v>
      </c>
      <c r="E48" s="92"/>
      <c r="F48" s="57">
        <v>41640</v>
      </c>
      <c r="G48" s="57">
        <v>39813</v>
      </c>
      <c r="H48" s="94">
        <v>40</v>
      </c>
      <c r="I48" s="95">
        <v>30</v>
      </c>
      <c r="J48" s="95">
        <v>5</v>
      </c>
      <c r="K48" s="95">
        <v>13</v>
      </c>
      <c r="L48" s="110" t="s">
        <v>303</v>
      </c>
      <c r="M48" s="112" t="s">
        <v>368</v>
      </c>
      <c r="N48" s="110"/>
      <c r="O48" s="92" t="s">
        <v>120</v>
      </c>
      <c r="P48" s="92" t="s">
        <v>163</v>
      </c>
      <c r="Q48" s="110"/>
      <c r="R48" s="231">
        <f t="shared" ref="R48:R51" si="1">YEAR(F48)</f>
        <v>2014</v>
      </c>
    </row>
    <row r="49" spans="2:18" s="50" customFormat="1" x14ac:dyDescent="0.2">
      <c r="B49" s="110" t="s">
        <v>130</v>
      </c>
      <c r="C49" s="92" t="s">
        <v>95</v>
      </c>
      <c r="D49" s="111">
        <f>(I49+K49)/H49</f>
        <v>0.85</v>
      </c>
      <c r="E49" s="92"/>
      <c r="F49" s="57">
        <v>41275</v>
      </c>
      <c r="G49" s="57">
        <v>39813</v>
      </c>
      <c r="H49" s="94">
        <v>40</v>
      </c>
      <c r="I49" s="95">
        <v>20</v>
      </c>
      <c r="J49" s="95">
        <v>10</v>
      </c>
      <c r="K49" s="95">
        <v>14</v>
      </c>
      <c r="L49" s="110" t="s">
        <v>304</v>
      </c>
      <c r="M49" s="112" t="s">
        <v>369</v>
      </c>
      <c r="N49" s="110"/>
      <c r="O49" s="92" t="s">
        <v>121</v>
      </c>
      <c r="P49" s="92" t="s">
        <v>302</v>
      </c>
      <c r="Q49" s="110"/>
      <c r="R49" s="231">
        <f t="shared" si="1"/>
        <v>2013</v>
      </c>
    </row>
    <row r="50" spans="2:18" s="50" customFormat="1" x14ac:dyDescent="0.2">
      <c r="B50" s="110" t="s">
        <v>130</v>
      </c>
      <c r="C50" s="92" t="s">
        <v>96</v>
      </c>
      <c r="D50" s="111">
        <f>(I50+K50)/H50</f>
        <v>1.7</v>
      </c>
      <c r="E50" s="92"/>
      <c r="F50" s="57">
        <v>40909</v>
      </c>
      <c r="G50" s="57">
        <v>39813</v>
      </c>
      <c r="H50" s="94">
        <v>30</v>
      </c>
      <c r="I50" s="95">
        <v>50</v>
      </c>
      <c r="J50" s="95">
        <v>1</v>
      </c>
      <c r="K50" s="95">
        <v>1</v>
      </c>
      <c r="L50" s="110" t="s">
        <v>304</v>
      </c>
      <c r="M50" s="112" t="s">
        <v>322</v>
      </c>
      <c r="N50" s="110"/>
      <c r="O50" s="92" t="s">
        <v>122</v>
      </c>
      <c r="P50" s="92" t="s">
        <v>302</v>
      </c>
      <c r="Q50" s="110"/>
      <c r="R50" s="231">
        <f t="shared" si="1"/>
        <v>2012</v>
      </c>
    </row>
    <row r="51" spans="2:18" s="50" customFormat="1" x14ac:dyDescent="0.2">
      <c r="B51" s="110" t="s">
        <v>130</v>
      </c>
      <c r="C51" s="92" t="s">
        <v>114</v>
      </c>
      <c r="D51" s="111">
        <f>(I51+K51)/H51</f>
        <v>1.1666666666666667</v>
      </c>
      <c r="E51" s="92"/>
      <c r="F51" s="57">
        <v>42005</v>
      </c>
      <c r="G51" s="57">
        <v>39813</v>
      </c>
      <c r="H51" s="94">
        <v>30</v>
      </c>
      <c r="I51" s="95">
        <v>35</v>
      </c>
      <c r="J51" s="95">
        <v>0</v>
      </c>
      <c r="K51" s="95">
        <v>0</v>
      </c>
      <c r="L51" s="110" t="s">
        <v>115</v>
      </c>
      <c r="M51" s="112" t="s">
        <v>115</v>
      </c>
      <c r="N51" s="110"/>
      <c r="O51" s="92" t="s">
        <v>121</v>
      </c>
      <c r="P51" s="92" t="s">
        <v>302</v>
      </c>
      <c r="Q51" s="110"/>
      <c r="R51" s="231">
        <f t="shared" si="1"/>
        <v>2015</v>
      </c>
    </row>
    <row r="52" spans="2:18" s="50" customFormat="1" x14ac:dyDescent="0.2">
      <c r="B52" s="110" t="s">
        <v>130</v>
      </c>
      <c r="C52" s="92"/>
      <c r="D52" s="111"/>
      <c r="E52" s="92"/>
      <c r="F52" s="57"/>
      <c r="G52" s="57"/>
      <c r="H52" s="94"/>
      <c r="I52" s="95"/>
      <c r="J52" s="95"/>
      <c r="K52" s="95"/>
      <c r="L52" s="110"/>
      <c r="M52" s="112"/>
      <c r="N52" s="110"/>
      <c r="O52" s="110"/>
      <c r="P52" s="110"/>
      <c r="Q52" s="110"/>
    </row>
    <row r="53" spans="2:18" s="50" customFormat="1" x14ac:dyDescent="0.2">
      <c r="B53" s="110" t="s">
        <v>130</v>
      </c>
      <c r="C53" s="92"/>
      <c r="D53" s="111"/>
      <c r="E53" s="92"/>
      <c r="F53" s="57"/>
      <c r="G53" s="57"/>
      <c r="H53" s="94"/>
      <c r="I53" s="95"/>
      <c r="J53" s="95"/>
      <c r="K53" s="95"/>
      <c r="L53" s="110"/>
      <c r="M53" s="112"/>
      <c r="N53" s="110"/>
      <c r="O53" s="110"/>
      <c r="P53" s="110"/>
      <c r="Q53" s="110"/>
    </row>
    <row r="54" spans="2:18" s="50" customFormat="1" x14ac:dyDescent="0.2">
      <c r="B54" s="110" t="s">
        <v>130</v>
      </c>
      <c r="C54" s="92"/>
      <c r="D54" s="111"/>
      <c r="E54" s="92"/>
      <c r="F54" s="57"/>
      <c r="G54" s="57"/>
      <c r="H54" s="94"/>
      <c r="I54" s="95"/>
      <c r="J54" s="95"/>
      <c r="K54" s="95"/>
      <c r="L54" s="110"/>
      <c r="M54" s="112"/>
      <c r="N54" s="110"/>
      <c r="O54" s="110"/>
      <c r="P54" s="110"/>
      <c r="Q54" s="110"/>
    </row>
    <row r="55" spans="2:18" s="26" customFormat="1" x14ac:dyDescent="0.2">
      <c r="B55" s="110" t="s">
        <v>130</v>
      </c>
      <c r="C55" s="92"/>
      <c r="D55" s="111"/>
      <c r="E55" s="92"/>
      <c r="F55" s="57"/>
      <c r="G55" s="57"/>
      <c r="H55" s="94"/>
      <c r="I55" s="95"/>
      <c r="J55" s="95"/>
      <c r="K55" s="95"/>
      <c r="L55" s="113"/>
      <c r="M55" s="114"/>
      <c r="N55" s="115"/>
      <c r="O55" s="115"/>
      <c r="P55" s="115"/>
      <c r="Q55" s="115"/>
    </row>
    <row r="56" spans="2:18" s="26" customFormat="1" x14ac:dyDescent="0.2">
      <c r="B56" s="110" t="s">
        <v>130</v>
      </c>
      <c r="C56" s="92"/>
      <c r="D56" s="111"/>
      <c r="E56" s="92"/>
      <c r="F56" s="57"/>
      <c r="G56" s="57"/>
      <c r="H56" s="94"/>
      <c r="I56" s="95"/>
      <c r="J56" s="95"/>
      <c r="K56" s="95"/>
      <c r="L56" s="113"/>
      <c r="M56" s="114"/>
      <c r="N56" s="115"/>
      <c r="O56" s="115"/>
      <c r="P56" s="115"/>
      <c r="Q56" s="115"/>
    </row>
    <row r="57" spans="2:18" s="26" customFormat="1" x14ac:dyDescent="0.2">
      <c r="B57" s="110" t="s">
        <v>130</v>
      </c>
      <c r="C57" s="92"/>
      <c r="D57" s="111"/>
      <c r="E57" s="92"/>
      <c r="F57" s="57"/>
      <c r="G57" s="57"/>
      <c r="H57" s="94"/>
      <c r="I57" s="95"/>
      <c r="J57" s="95"/>
      <c r="K57" s="95"/>
      <c r="L57" s="113"/>
      <c r="M57" s="114"/>
      <c r="N57" s="115"/>
      <c r="O57" s="115"/>
      <c r="P57" s="115"/>
      <c r="Q57" s="115"/>
    </row>
    <row r="58" spans="2:18" s="26" customFormat="1" x14ac:dyDescent="0.2">
      <c r="B58" s="110" t="s">
        <v>130</v>
      </c>
      <c r="C58" s="92"/>
      <c r="D58" s="111"/>
      <c r="E58" s="92"/>
      <c r="F58" s="57"/>
      <c r="G58" s="57"/>
      <c r="H58" s="94"/>
      <c r="I58" s="95"/>
      <c r="J58" s="95"/>
      <c r="K58" s="95"/>
      <c r="L58" s="113"/>
      <c r="M58" s="114"/>
      <c r="N58" s="115"/>
      <c r="O58" s="115"/>
      <c r="P58" s="115"/>
      <c r="Q58" s="115"/>
    </row>
    <row r="59" spans="2:18" s="26" customFormat="1" x14ac:dyDescent="0.2">
      <c r="B59" s="110" t="s">
        <v>130</v>
      </c>
      <c r="C59" s="92"/>
      <c r="D59" s="111"/>
      <c r="E59" s="92"/>
      <c r="F59" s="57"/>
      <c r="G59" s="57"/>
      <c r="H59" s="94"/>
      <c r="I59" s="95"/>
      <c r="J59" s="95"/>
      <c r="K59" s="95"/>
      <c r="L59" s="113"/>
      <c r="M59" s="114"/>
      <c r="N59" s="115"/>
      <c r="O59" s="115"/>
      <c r="P59" s="115"/>
      <c r="Q59" s="115"/>
    </row>
    <row r="60" spans="2:18" s="26" customFormat="1" x14ac:dyDescent="0.2">
      <c r="B60" s="110" t="s">
        <v>130</v>
      </c>
      <c r="C60" s="92"/>
      <c r="D60" s="111"/>
      <c r="E60" s="92"/>
      <c r="F60" s="57"/>
      <c r="G60" s="57"/>
      <c r="H60" s="94"/>
      <c r="I60" s="95"/>
      <c r="J60" s="95"/>
      <c r="K60" s="95"/>
      <c r="L60" s="113"/>
      <c r="M60" s="114"/>
      <c r="N60" s="115"/>
      <c r="O60" s="115"/>
      <c r="P60" s="115"/>
      <c r="Q60" s="115"/>
    </row>
    <row r="61" spans="2:18" s="26" customFormat="1" x14ac:dyDescent="0.2">
      <c r="B61" s="110" t="s">
        <v>130</v>
      </c>
      <c r="C61" s="92"/>
      <c r="D61" s="111"/>
      <c r="E61" s="92"/>
      <c r="F61" s="57"/>
      <c r="G61" s="57"/>
      <c r="H61" s="94"/>
      <c r="I61" s="95"/>
      <c r="J61" s="95"/>
      <c r="K61" s="95"/>
      <c r="L61" s="113"/>
      <c r="M61" s="114"/>
      <c r="N61" s="115"/>
      <c r="O61" s="115"/>
      <c r="P61" s="115"/>
      <c r="Q61" s="115"/>
    </row>
    <row r="62" spans="2:18" s="26" customFormat="1" x14ac:dyDescent="0.2">
      <c r="B62" s="110" t="s">
        <v>130</v>
      </c>
      <c r="C62" s="92"/>
      <c r="D62" s="111"/>
      <c r="E62" s="92"/>
      <c r="F62" s="57"/>
      <c r="G62" s="57"/>
      <c r="H62" s="94"/>
      <c r="I62" s="95"/>
      <c r="J62" s="95"/>
      <c r="K62" s="95"/>
      <c r="L62" s="113"/>
      <c r="M62" s="112"/>
      <c r="N62" s="113"/>
      <c r="O62" s="113"/>
      <c r="P62" s="113"/>
      <c r="Q62" s="113"/>
    </row>
    <row r="63" spans="2:18" s="26" customFormat="1" x14ac:dyDescent="0.2">
      <c r="B63" s="100"/>
      <c r="C63" s="100"/>
      <c r="D63" s="101">
        <f>(I63+K63)/H63</f>
        <v>0.97222222222222221</v>
      </c>
      <c r="E63" s="100"/>
      <c r="F63" s="100"/>
      <c r="G63" s="100"/>
      <c r="H63" s="100">
        <f>SUM(H47:H62)</f>
        <v>180</v>
      </c>
      <c r="I63" s="100">
        <f>SUM(I47:I62)</f>
        <v>135</v>
      </c>
      <c r="J63" s="100">
        <f>SUM(J47:J62)</f>
        <v>26</v>
      </c>
      <c r="K63" s="100">
        <f>SUM(K47:K62)</f>
        <v>40</v>
      </c>
      <c r="L63" s="100"/>
      <c r="M63" s="100"/>
      <c r="N63" s="100"/>
      <c r="O63" s="100"/>
      <c r="P63" s="100"/>
      <c r="Q63" s="100"/>
    </row>
    <row r="64" spans="2:18" x14ac:dyDescent="0.2">
      <c r="B64" s="103" t="s">
        <v>140</v>
      </c>
      <c r="C64" s="104"/>
      <c r="D64" s="79" t="str">
        <f>IF(D63-'II.1.(2)운용중펀드 현황'!J22=0,"ok","error")</f>
        <v>ok</v>
      </c>
      <c r="E64" s="104"/>
      <c r="F64" s="104"/>
      <c r="G64" s="104"/>
      <c r="H64" s="79" t="str">
        <f>IF(H63-'II.1.(2)운용중펀드 현황'!I22=0,"ok","error")</f>
        <v>ok</v>
      </c>
      <c r="I64" s="104"/>
      <c r="J64" s="79"/>
      <c r="K64" s="104"/>
      <c r="L64" s="104"/>
      <c r="M64" s="104"/>
      <c r="N64" s="104"/>
      <c r="O64" s="104"/>
      <c r="P64" s="104"/>
      <c r="Q64" s="104"/>
    </row>
    <row r="67" spans="2:18" x14ac:dyDescent="0.2">
      <c r="B67" s="106" t="s">
        <v>23</v>
      </c>
      <c r="C67" s="106" t="s">
        <v>86</v>
      </c>
      <c r="D67" s="106" t="s">
        <v>136</v>
      </c>
      <c r="E67" s="106" t="s">
        <v>109</v>
      </c>
    </row>
    <row r="68" spans="2:18" x14ac:dyDescent="0.2">
      <c r="B68" s="85" t="str">
        <f>'II.1.(2)운용중펀드 현황'!B23</f>
        <v>Fund 7호</v>
      </c>
      <c r="C68" s="85" t="str">
        <f>'II.1.(2)운용중펀드 현황'!C23</f>
        <v>PEF</v>
      </c>
      <c r="D68" s="86">
        <f>'II.1.(2)운용중펀드 현황'!D23</f>
        <v>36526</v>
      </c>
      <c r="E68" s="86">
        <f>'II.1.(2)운용중펀드 현황'!E23</f>
        <v>39813</v>
      </c>
      <c r="F68" s="87" t="s">
        <v>157</v>
      </c>
    </row>
    <row r="69" spans="2:18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89" t="s">
        <v>126</v>
      </c>
      <c r="R69" s="20"/>
    </row>
    <row r="70" spans="2:18" ht="17.25" customHeight="1" x14ac:dyDescent="0.2">
      <c r="B70" s="107"/>
      <c r="C70" s="107"/>
      <c r="D70" s="107"/>
      <c r="E70" s="107"/>
      <c r="F70" s="107"/>
      <c r="G70" s="107"/>
      <c r="H70" s="107"/>
      <c r="I70" s="107"/>
      <c r="J70" s="267" t="s">
        <v>125</v>
      </c>
      <c r="K70" s="267"/>
      <c r="L70" s="267"/>
      <c r="M70" s="267"/>
      <c r="N70" s="107"/>
      <c r="O70" s="107"/>
      <c r="P70" s="107"/>
      <c r="Q70" s="107"/>
      <c r="R70" s="20"/>
    </row>
    <row r="71" spans="2:18" ht="24" x14ac:dyDescent="0.2">
      <c r="B71" s="108" t="s">
        <v>23</v>
      </c>
      <c r="C71" s="108" t="s">
        <v>117</v>
      </c>
      <c r="D71" s="109" t="s">
        <v>123</v>
      </c>
      <c r="E71" s="108" t="s">
        <v>107</v>
      </c>
      <c r="F71" s="108" t="s">
        <v>13</v>
      </c>
      <c r="G71" s="108" t="s">
        <v>113</v>
      </c>
      <c r="H71" s="108" t="s">
        <v>102</v>
      </c>
      <c r="I71" s="108" t="s">
        <v>124</v>
      </c>
      <c r="J71" s="108" t="s">
        <v>116</v>
      </c>
      <c r="K71" s="108" t="s">
        <v>111</v>
      </c>
      <c r="L71" s="64" t="s">
        <v>110</v>
      </c>
      <c r="M71" s="108" t="s">
        <v>112</v>
      </c>
      <c r="N71" s="166" t="s">
        <v>300</v>
      </c>
      <c r="O71" s="108" t="s">
        <v>118</v>
      </c>
      <c r="P71" s="108" t="s">
        <v>165</v>
      </c>
      <c r="Q71" s="108" t="s">
        <v>24</v>
      </c>
      <c r="R71" s="230" t="s">
        <v>311</v>
      </c>
    </row>
    <row r="72" spans="2:18" s="50" customFormat="1" x14ac:dyDescent="0.2">
      <c r="B72" s="110" t="s">
        <v>131</v>
      </c>
      <c r="C72" s="92" t="s">
        <v>97</v>
      </c>
      <c r="D72" s="111">
        <f>(I72+K72)/H72</f>
        <v>0.3</v>
      </c>
      <c r="E72" s="92"/>
      <c r="F72" s="57">
        <v>42005</v>
      </c>
      <c r="G72" s="57">
        <v>39813</v>
      </c>
      <c r="H72" s="94">
        <v>40</v>
      </c>
      <c r="I72" s="95">
        <v>0</v>
      </c>
      <c r="J72" s="95">
        <v>10</v>
      </c>
      <c r="K72" s="95">
        <v>12</v>
      </c>
      <c r="L72" s="110" t="s">
        <v>25</v>
      </c>
      <c r="M72" s="112" t="s">
        <v>367</v>
      </c>
      <c r="N72" s="110"/>
      <c r="O72" s="92" t="s">
        <v>120</v>
      </c>
      <c r="P72" s="92" t="s">
        <v>162</v>
      </c>
      <c r="Q72" s="110"/>
      <c r="R72" s="231">
        <f>YEAR(F72)</f>
        <v>2015</v>
      </c>
    </row>
    <row r="73" spans="2:18" s="50" customFormat="1" x14ac:dyDescent="0.2">
      <c r="B73" s="110" t="s">
        <v>131</v>
      </c>
      <c r="C73" s="92" t="s">
        <v>94</v>
      </c>
      <c r="D73" s="111">
        <f>(I73+K73)/H73</f>
        <v>1.075</v>
      </c>
      <c r="E73" s="92"/>
      <c r="F73" s="57">
        <v>41640</v>
      </c>
      <c r="G73" s="57">
        <v>39813</v>
      </c>
      <c r="H73" s="94">
        <v>40</v>
      </c>
      <c r="I73" s="95">
        <v>30</v>
      </c>
      <c r="J73" s="95">
        <v>5</v>
      </c>
      <c r="K73" s="95">
        <v>13</v>
      </c>
      <c r="L73" s="110" t="s">
        <v>25</v>
      </c>
      <c r="M73" s="112" t="s">
        <v>368</v>
      </c>
      <c r="N73" s="110"/>
      <c r="O73" s="92" t="s">
        <v>120</v>
      </c>
      <c r="P73" s="92" t="s">
        <v>163</v>
      </c>
      <c r="Q73" s="110"/>
      <c r="R73" s="231">
        <f t="shared" ref="R73:R76" si="2">YEAR(F73)</f>
        <v>2014</v>
      </c>
    </row>
    <row r="74" spans="2:18" s="50" customFormat="1" x14ac:dyDescent="0.2">
      <c r="B74" s="110" t="s">
        <v>131</v>
      </c>
      <c r="C74" s="92" t="s">
        <v>95</v>
      </c>
      <c r="D74" s="111">
        <f>(I74+K74)/H74</f>
        <v>0.85</v>
      </c>
      <c r="E74" s="92"/>
      <c r="F74" s="57">
        <v>41275</v>
      </c>
      <c r="G74" s="57">
        <v>39813</v>
      </c>
      <c r="H74" s="94">
        <v>40</v>
      </c>
      <c r="I74" s="95">
        <v>20</v>
      </c>
      <c r="J74" s="95">
        <v>10</v>
      </c>
      <c r="K74" s="95">
        <v>14</v>
      </c>
      <c r="L74" s="110" t="s">
        <v>2</v>
      </c>
      <c r="M74" s="112" t="s">
        <v>369</v>
      </c>
      <c r="N74" s="110"/>
      <c r="O74" s="92" t="s">
        <v>121</v>
      </c>
      <c r="P74" s="92" t="s">
        <v>302</v>
      </c>
      <c r="Q74" s="110"/>
      <c r="R74" s="231">
        <f t="shared" si="2"/>
        <v>2013</v>
      </c>
    </row>
    <row r="75" spans="2:18" s="50" customFormat="1" x14ac:dyDescent="0.2">
      <c r="B75" s="110" t="s">
        <v>131</v>
      </c>
      <c r="C75" s="92" t="s">
        <v>96</v>
      </c>
      <c r="D75" s="111">
        <f>(I75+K75)/H75</f>
        <v>1.7</v>
      </c>
      <c r="E75" s="92"/>
      <c r="F75" s="57">
        <v>40909</v>
      </c>
      <c r="G75" s="57">
        <v>39813</v>
      </c>
      <c r="H75" s="94">
        <v>30</v>
      </c>
      <c r="I75" s="95">
        <v>50</v>
      </c>
      <c r="J75" s="95">
        <v>1</v>
      </c>
      <c r="K75" s="95">
        <v>1</v>
      </c>
      <c r="L75" s="110" t="s">
        <v>2</v>
      </c>
      <c r="M75" s="112" t="s">
        <v>369</v>
      </c>
      <c r="N75" s="110"/>
      <c r="O75" s="92" t="s">
        <v>122</v>
      </c>
      <c r="P75" s="92" t="s">
        <v>302</v>
      </c>
      <c r="Q75" s="110"/>
      <c r="R75" s="231">
        <f t="shared" si="2"/>
        <v>2012</v>
      </c>
    </row>
    <row r="76" spans="2:18" s="50" customFormat="1" x14ac:dyDescent="0.2">
      <c r="B76" s="110" t="s">
        <v>131</v>
      </c>
      <c r="C76" s="92" t="s">
        <v>114</v>
      </c>
      <c r="D76" s="111">
        <f>(I76+K76)/H76</f>
        <v>1.1666666666666667</v>
      </c>
      <c r="E76" s="92"/>
      <c r="F76" s="57">
        <v>42005</v>
      </c>
      <c r="G76" s="57">
        <v>39813</v>
      </c>
      <c r="H76" s="94">
        <v>30</v>
      </c>
      <c r="I76" s="95">
        <v>35</v>
      </c>
      <c r="J76" s="95">
        <v>0</v>
      </c>
      <c r="K76" s="95">
        <v>0</v>
      </c>
      <c r="L76" s="110" t="s">
        <v>115</v>
      </c>
      <c r="M76" s="112" t="s">
        <v>115</v>
      </c>
      <c r="N76" s="110"/>
      <c r="O76" s="92" t="s">
        <v>121</v>
      </c>
      <c r="P76" s="92" t="s">
        <v>302</v>
      </c>
      <c r="Q76" s="110"/>
      <c r="R76" s="231">
        <f t="shared" si="2"/>
        <v>2015</v>
      </c>
    </row>
    <row r="77" spans="2:18" s="50" customFormat="1" x14ac:dyDescent="0.2">
      <c r="B77" s="110" t="s">
        <v>131</v>
      </c>
      <c r="C77" s="92"/>
      <c r="D77" s="111"/>
      <c r="E77" s="92"/>
      <c r="F77" s="57"/>
      <c r="G77" s="57"/>
      <c r="H77" s="94"/>
      <c r="I77" s="95"/>
      <c r="J77" s="95"/>
      <c r="K77" s="95"/>
      <c r="L77" s="110"/>
      <c r="M77" s="112"/>
      <c r="N77" s="110"/>
      <c r="O77" s="110"/>
      <c r="P77" s="110"/>
      <c r="Q77" s="110"/>
    </row>
    <row r="78" spans="2:18" s="50" customFormat="1" x14ac:dyDescent="0.2">
      <c r="B78" s="110" t="s">
        <v>131</v>
      </c>
      <c r="C78" s="92"/>
      <c r="D78" s="111"/>
      <c r="E78" s="92"/>
      <c r="F78" s="57"/>
      <c r="G78" s="57"/>
      <c r="H78" s="94"/>
      <c r="I78" s="95"/>
      <c r="J78" s="95"/>
      <c r="K78" s="95"/>
      <c r="L78" s="110"/>
      <c r="M78" s="112"/>
      <c r="N78" s="110"/>
      <c r="O78" s="110"/>
      <c r="P78" s="110"/>
      <c r="Q78" s="110"/>
    </row>
    <row r="79" spans="2:18" s="50" customFormat="1" x14ac:dyDescent="0.2">
      <c r="B79" s="110" t="s">
        <v>131</v>
      </c>
      <c r="C79" s="92"/>
      <c r="D79" s="111"/>
      <c r="E79" s="92"/>
      <c r="F79" s="57"/>
      <c r="G79" s="57"/>
      <c r="H79" s="94"/>
      <c r="I79" s="95"/>
      <c r="J79" s="95"/>
      <c r="K79" s="95"/>
      <c r="L79" s="110"/>
      <c r="M79" s="112"/>
      <c r="N79" s="110"/>
      <c r="O79" s="110"/>
      <c r="P79" s="110"/>
      <c r="Q79" s="110"/>
    </row>
    <row r="80" spans="2:18" s="26" customFormat="1" x14ac:dyDescent="0.2">
      <c r="B80" s="110" t="s">
        <v>131</v>
      </c>
      <c r="C80" s="92"/>
      <c r="D80" s="111"/>
      <c r="E80" s="92"/>
      <c r="F80" s="57"/>
      <c r="G80" s="57"/>
      <c r="H80" s="94"/>
      <c r="I80" s="95"/>
      <c r="J80" s="95"/>
      <c r="K80" s="95"/>
      <c r="L80" s="113"/>
      <c r="M80" s="114"/>
      <c r="N80" s="115"/>
      <c r="O80" s="115"/>
      <c r="P80" s="115"/>
      <c r="Q80" s="115"/>
    </row>
    <row r="81" spans="2:17" s="26" customFormat="1" x14ac:dyDescent="0.2">
      <c r="B81" s="110" t="s">
        <v>131</v>
      </c>
      <c r="C81" s="92"/>
      <c r="D81" s="111"/>
      <c r="E81" s="92"/>
      <c r="F81" s="57"/>
      <c r="G81" s="57"/>
      <c r="H81" s="94"/>
      <c r="I81" s="95"/>
      <c r="J81" s="95"/>
      <c r="K81" s="95"/>
      <c r="L81" s="113"/>
      <c r="M81" s="114"/>
      <c r="N81" s="115"/>
      <c r="O81" s="115"/>
      <c r="P81" s="115"/>
      <c r="Q81" s="115"/>
    </row>
    <row r="82" spans="2:17" s="26" customFormat="1" x14ac:dyDescent="0.2">
      <c r="B82" s="110" t="s">
        <v>131</v>
      </c>
      <c r="C82" s="92"/>
      <c r="D82" s="111"/>
      <c r="E82" s="92"/>
      <c r="F82" s="57"/>
      <c r="G82" s="57"/>
      <c r="H82" s="94"/>
      <c r="I82" s="95"/>
      <c r="J82" s="95"/>
      <c r="K82" s="95"/>
      <c r="L82" s="113"/>
      <c r="M82" s="114"/>
      <c r="N82" s="115"/>
      <c r="O82" s="115"/>
      <c r="P82" s="115"/>
      <c r="Q82" s="115"/>
    </row>
    <row r="83" spans="2:17" s="26" customFormat="1" x14ac:dyDescent="0.2">
      <c r="B83" s="110" t="s">
        <v>131</v>
      </c>
      <c r="C83" s="92"/>
      <c r="D83" s="111"/>
      <c r="E83" s="92"/>
      <c r="F83" s="57"/>
      <c r="G83" s="57"/>
      <c r="H83" s="94"/>
      <c r="I83" s="95"/>
      <c r="J83" s="95"/>
      <c r="K83" s="95"/>
      <c r="L83" s="113"/>
      <c r="M83" s="114"/>
      <c r="N83" s="115"/>
      <c r="O83" s="115"/>
      <c r="P83" s="115"/>
      <c r="Q83" s="115"/>
    </row>
    <row r="84" spans="2:17" s="26" customFormat="1" x14ac:dyDescent="0.2">
      <c r="B84" s="110" t="s">
        <v>131</v>
      </c>
      <c r="C84" s="92"/>
      <c r="D84" s="111"/>
      <c r="E84" s="92"/>
      <c r="F84" s="57"/>
      <c r="G84" s="57"/>
      <c r="H84" s="94"/>
      <c r="I84" s="95"/>
      <c r="J84" s="95"/>
      <c r="K84" s="95"/>
      <c r="L84" s="113"/>
      <c r="M84" s="114"/>
      <c r="N84" s="115"/>
      <c r="O84" s="115"/>
      <c r="P84" s="115"/>
      <c r="Q84" s="115"/>
    </row>
    <row r="85" spans="2:17" s="26" customFormat="1" x14ac:dyDescent="0.2">
      <c r="B85" s="110" t="s">
        <v>131</v>
      </c>
      <c r="C85" s="92"/>
      <c r="D85" s="111"/>
      <c r="E85" s="92"/>
      <c r="F85" s="57"/>
      <c r="G85" s="57"/>
      <c r="H85" s="94"/>
      <c r="I85" s="95"/>
      <c r="J85" s="95"/>
      <c r="K85" s="95"/>
      <c r="L85" s="113"/>
      <c r="M85" s="114"/>
      <c r="N85" s="115"/>
      <c r="O85" s="115"/>
      <c r="P85" s="115"/>
      <c r="Q85" s="115"/>
    </row>
    <row r="86" spans="2:17" s="26" customFormat="1" x14ac:dyDescent="0.2">
      <c r="B86" s="110" t="s">
        <v>131</v>
      </c>
      <c r="C86" s="92"/>
      <c r="D86" s="111"/>
      <c r="E86" s="92"/>
      <c r="F86" s="57"/>
      <c r="G86" s="57"/>
      <c r="H86" s="94"/>
      <c r="I86" s="95"/>
      <c r="J86" s="95"/>
      <c r="K86" s="95"/>
      <c r="L86" s="113"/>
      <c r="M86" s="114"/>
      <c r="N86" s="115"/>
      <c r="O86" s="115"/>
      <c r="P86" s="115"/>
      <c r="Q86" s="115"/>
    </row>
    <row r="87" spans="2:17" s="26" customFormat="1" x14ac:dyDescent="0.2">
      <c r="B87" s="110" t="s">
        <v>131</v>
      </c>
      <c r="C87" s="92"/>
      <c r="D87" s="111"/>
      <c r="E87" s="92"/>
      <c r="F87" s="57"/>
      <c r="G87" s="57"/>
      <c r="H87" s="94"/>
      <c r="I87" s="95"/>
      <c r="J87" s="95"/>
      <c r="K87" s="95"/>
      <c r="L87" s="113"/>
      <c r="M87" s="112"/>
      <c r="N87" s="113"/>
      <c r="O87" s="113"/>
      <c r="P87" s="113"/>
      <c r="Q87" s="113"/>
    </row>
    <row r="88" spans="2:17" s="26" customFormat="1" x14ac:dyDescent="0.2">
      <c r="B88" s="100"/>
      <c r="C88" s="100"/>
      <c r="D88" s="101">
        <f>(I88+K88)/H88</f>
        <v>0.97222222222222221</v>
      </c>
      <c r="E88" s="100"/>
      <c r="F88" s="100"/>
      <c r="G88" s="100"/>
      <c r="H88" s="100">
        <f>SUM(H72:H87)</f>
        <v>180</v>
      </c>
      <c r="I88" s="100">
        <f>SUM(I72:I87)</f>
        <v>135</v>
      </c>
      <c r="J88" s="100">
        <f>SUM(J72:J87)</f>
        <v>26</v>
      </c>
      <c r="K88" s="100">
        <f>SUM(K72:K87)</f>
        <v>40</v>
      </c>
      <c r="L88" s="100"/>
      <c r="M88" s="100"/>
      <c r="N88" s="100"/>
      <c r="O88" s="100"/>
      <c r="P88" s="100"/>
      <c r="Q88" s="100"/>
    </row>
    <row r="89" spans="2:17" x14ac:dyDescent="0.2">
      <c r="B89" s="103" t="s">
        <v>140</v>
      </c>
      <c r="C89" s="104"/>
      <c r="D89" s="79" t="str">
        <f>IF(D88-'II.1.(2)운용중펀드 현황'!J23=0,"ok","error")</f>
        <v>ok</v>
      </c>
      <c r="E89" s="104"/>
      <c r="F89" s="104"/>
      <c r="G89" s="104"/>
      <c r="H89" s="79" t="str">
        <f>IF(H88-'II.1.(2)운용중펀드 현황'!I23=0,"ok","error")</f>
        <v>ok</v>
      </c>
      <c r="I89" s="104"/>
      <c r="J89" s="79"/>
      <c r="K89" s="104"/>
      <c r="L89" s="104"/>
      <c r="M89" s="104"/>
      <c r="N89" s="104"/>
      <c r="O89" s="104"/>
      <c r="P89" s="104"/>
      <c r="Q89" s="104"/>
    </row>
  </sheetData>
  <mergeCells count="3">
    <mergeCell ref="J20:M20"/>
    <mergeCell ref="J45:M45"/>
    <mergeCell ref="J70:M70"/>
  </mergeCells>
  <phoneticPr fontId="2" type="noConversion"/>
  <pageMargins left="0.25" right="0.25" top="0.75" bottom="0.75" header="0.3" footer="0.3"/>
  <pageSetup paperSize="9" scale="40" fitToHeight="0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zoomScaleNormal="100" workbookViewId="0">
      <selection activeCell="B9" sqref="B9"/>
    </sheetView>
  </sheetViews>
  <sheetFormatPr defaultRowHeight="11.25" x14ac:dyDescent="0.2"/>
  <cols>
    <col min="1" max="1" width="1.5703125" style="80" customWidth="1"/>
    <col min="2" max="2" width="16.28515625" style="80" customWidth="1"/>
    <col min="3" max="7" width="18.42578125" style="80" customWidth="1"/>
    <col min="8" max="8" width="5.140625" style="80" customWidth="1"/>
    <col min="9" max="16384" width="9.140625" style="80"/>
  </cols>
  <sheetData>
    <row r="1" spans="2:8" ht="16.5" customHeight="1" thickBot="1" x14ac:dyDescent="0.25">
      <c r="B1" s="116"/>
    </row>
    <row r="2" spans="2:8" ht="12.75" thickBot="1" x14ac:dyDescent="0.25">
      <c r="B2" s="6" t="s">
        <v>26</v>
      </c>
      <c r="C2" s="8" t="str">
        <f>I.재무현황!C2</f>
        <v>운용사AAA</v>
      </c>
    </row>
    <row r="3" spans="2:8" ht="14.25" customHeight="1" x14ac:dyDescent="0.2">
      <c r="B3" s="82"/>
    </row>
    <row r="4" spans="2:8" ht="14.25" customHeight="1" x14ac:dyDescent="0.2">
      <c r="B4" s="16" t="s">
        <v>83</v>
      </c>
      <c r="C4" s="196"/>
      <c r="D4" s="196"/>
      <c r="E4" s="196"/>
      <c r="F4" s="196"/>
      <c r="G4" s="196"/>
      <c r="H4" s="197"/>
    </row>
    <row r="5" spans="2:8" ht="14.25" customHeight="1" x14ac:dyDescent="0.2">
      <c r="B5" s="198" t="s">
        <v>315</v>
      </c>
      <c r="C5" s="199"/>
      <c r="D5" s="199"/>
      <c r="E5" s="199"/>
      <c r="F5" s="199"/>
      <c r="G5" s="199"/>
      <c r="H5" s="200"/>
    </row>
    <row r="6" spans="2:8" ht="14.25" customHeight="1" x14ac:dyDescent="0.2">
      <c r="B6" s="198" t="s">
        <v>316</v>
      </c>
      <c r="C6" s="199"/>
      <c r="D6" s="199"/>
      <c r="E6" s="199"/>
      <c r="F6" s="199"/>
      <c r="G6" s="199"/>
      <c r="H6" s="200"/>
    </row>
    <row r="7" spans="2:8" ht="14.25" customHeight="1" x14ac:dyDescent="0.2">
      <c r="B7" s="198" t="s">
        <v>383</v>
      </c>
      <c r="C7" s="199"/>
      <c r="D7" s="199"/>
      <c r="E7" s="199"/>
      <c r="F7" s="199"/>
      <c r="G7" s="199"/>
      <c r="H7" s="200"/>
    </row>
    <row r="8" spans="2:8" ht="14.25" customHeight="1" x14ac:dyDescent="0.2">
      <c r="B8" s="198" t="s">
        <v>382</v>
      </c>
      <c r="C8" s="199"/>
      <c r="D8" s="199"/>
      <c r="E8" s="199"/>
      <c r="F8" s="199"/>
      <c r="G8" s="199"/>
      <c r="H8" s="200"/>
    </row>
    <row r="9" spans="2:8" ht="14.25" customHeight="1" x14ac:dyDescent="0.2">
      <c r="B9" s="198" t="s">
        <v>385</v>
      </c>
      <c r="C9" s="199"/>
      <c r="D9" s="199"/>
      <c r="E9" s="199"/>
      <c r="F9" s="199"/>
      <c r="G9" s="199"/>
      <c r="H9" s="200"/>
    </row>
    <row r="10" spans="2:8" ht="14.25" customHeight="1" x14ac:dyDescent="0.2">
      <c r="B10" s="266" t="s">
        <v>384</v>
      </c>
      <c r="C10" s="199"/>
      <c r="D10" s="199"/>
      <c r="E10" s="199"/>
      <c r="F10" s="199"/>
      <c r="G10" s="199"/>
      <c r="H10" s="200"/>
    </row>
    <row r="11" spans="2:8" ht="14.25" customHeight="1" x14ac:dyDescent="0.2">
      <c r="B11" s="201" t="s">
        <v>229</v>
      </c>
      <c r="C11" s="202"/>
      <c r="D11" s="202"/>
      <c r="E11" s="202"/>
      <c r="F11" s="202"/>
      <c r="G11" s="202"/>
      <c r="H11" s="203"/>
    </row>
    <row r="12" spans="2:8" ht="14.25" customHeight="1" x14ac:dyDescent="0.2">
      <c r="B12" s="82"/>
    </row>
    <row r="13" spans="2:8" ht="14.25" customHeight="1" x14ac:dyDescent="0.2">
      <c r="B13" s="82"/>
    </row>
    <row r="14" spans="2:8" ht="14.25" customHeight="1" x14ac:dyDescent="0.2">
      <c r="B14" s="117" t="s">
        <v>85</v>
      </c>
    </row>
    <row r="15" spans="2:8" ht="14.25" customHeight="1" x14ac:dyDescent="0.2">
      <c r="B15" s="82"/>
      <c r="G15" s="83" t="s">
        <v>8</v>
      </c>
    </row>
    <row r="16" spans="2:8" s="119" customFormat="1" ht="29.25" customHeight="1" x14ac:dyDescent="0.2">
      <c r="B16" s="118" t="s">
        <v>15</v>
      </c>
      <c r="C16" s="118" t="s">
        <v>16</v>
      </c>
      <c r="D16" s="118" t="s">
        <v>17</v>
      </c>
      <c r="E16" s="118" t="s">
        <v>18</v>
      </c>
      <c r="F16" s="118" t="s">
        <v>19</v>
      </c>
      <c r="G16" s="118" t="s">
        <v>20</v>
      </c>
      <c r="H16" s="119" t="s">
        <v>314</v>
      </c>
    </row>
    <row r="17" spans="2:8" ht="18.75" customHeight="1" x14ac:dyDescent="0.2">
      <c r="B17" s="122" t="s">
        <v>9</v>
      </c>
      <c r="C17" s="239">
        <v>0</v>
      </c>
      <c r="D17" s="240"/>
      <c r="E17" s="239"/>
      <c r="F17" s="239"/>
      <c r="G17" s="239"/>
      <c r="H17" s="80" t="str">
        <f>IF(C17-(C33+C48)=0,"ok","error")</f>
        <v>ok</v>
      </c>
    </row>
    <row r="18" spans="2:8" ht="18.75" customHeight="1" x14ac:dyDescent="0.2">
      <c r="B18" s="122" t="s">
        <v>10</v>
      </c>
      <c r="C18" s="239">
        <v>0</v>
      </c>
      <c r="D18" s="240"/>
      <c r="E18" s="239"/>
      <c r="F18" s="239"/>
      <c r="G18" s="239">
        <f>+G17+C18-F18</f>
        <v>0</v>
      </c>
      <c r="H18" s="80" t="str">
        <f t="shared" ref="H18:H26" si="0">IF(C18-(C34+C49)=0,"ok","error")</f>
        <v>ok</v>
      </c>
    </row>
    <row r="19" spans="2:8" ht="18.75" customHeight="1" x14ac:dyDescent="0.2">
      <c r="B19" s="122" t="s">
        <v>11</v>
      </c>
      <c r="C19" s="239">
        <v>0</v>
      </c>
      <c r="D19" s="240"/>
      <c r="E19" s="239"/>
      <c r="F19" s="239"/>
      <c r="G19" s="239">
        <f t="shared" ref="G19:G26" si="1">+G18+C19-F19</f>
        <v>0</v>
      </c>
      <c r="H19" s="80" t="str">
        <f t="shared" si="0"/>
        <v>ok</v>
      </c>
    </row>
    <row r="20" spans="2:8" ht="18.75" customHeight="1" x14ac:dyDescent="0.2">
      <c r="B20" s="122" t="s">
        <v>70</v>
      </c>
      <c r="C20" s="239">
        <v>0</v>
      </c>
      <c r="D20" s="240"/>
      <c r="E20" s="239"/>
      <c r="F20" s="239"/>
      <c r="G20" s="239">
        <f t="shared" si="1"/>
        <v>0</v>
      </c>
      <c r="H20" s="80" t="str">
        <f t="shared" si="0"/>
        <v>ok</v>
      </c>
    </row>
    <row r="21" spans="2:8" ht="18.75" customHeight="1" x14ac:dyDescent="0.2">
      <c r="B21" s="122" t="s">
        <v>71</v>
      </c>
      <c r="C21" s="239">
        <v>180</v>
      </c>
      <c r="D21" s="240"/>
      <c r="E21" s="239"/>
      <c r="F21" s="239"/>
      <c r="G21" s="239">
        <f t="shared" si="1"/>
        <v>180</v>
      </c>
      <c r="H21" s="80" t="str">
        <f t="shared" si="0"/>
        <v>ok</v>
      </c>
    </row>
    <row r="22" spans="2:8" ht="18.75" customHeight="1" x14ac:dyDescent="0.2">
      <c r="B22" s="122" t="s">
        <v>308</v>
      </c>
      <c r="C22" s="239">
        <v>0</v>
      </c>
      <c r="D22" s="240"/>
      <c r="E22" s="239"/>
      <c r="F22" s="239"/>
      <c r="G22" s="239">
        <f t="shared" si="1"/>
        <v>180</v>
      </c>
      <c r="H22" s="80" t="str">
        <f t="shared" si="0"/>
        <v>ok</v>
      </c>
    </row>
    <row r="23" spans="2:8" ht="18.75" customHeight="1" x14ac:dyDescent="0.2">
      <c r="B23" s="122" t="s">
        <v>309</v>
      </c>
      <c r="C23" s="239">
        <v>220</v>
      </c>
      <c r="D23" s="240"/>
      <c r="E23" s="239"/>
      <c r="F23" s="239"/>
      <c r="G23" s="239">
        <f t="shared" si="1"/>
        <v>400</v>
      </c>
      <c r="H23" s="80" t="str">
        <f t="shared" si="0"/>
        <v>ok</v>
      </c>
    </row>
    <row r="24" spans="2:8" ht="18.75" customHeight="1" x14ac:dyDescent="0.2">
      <c r="B24" s="122" t="s">
        <v>310</v>
      </c>
      <c r="C24" s="239">
        <v>245</v>
      </c>
      <c r="D24" s="240"/>
      <c r="E24" s="239"/>
      <c r="F24" s="239"/>
      <c r="G24" s="239">
        <f t="shared" si="1"/>
        <v>645</v>
      </c>
      <c r="H24" s="80" t="str">
        <f t="shared" si="0"/>
        <v>ok</v>
      </c>
    </row>
    <row r="25" spans="2:8" ht="18.75" customHeight="1" x14ac:dyDescent="0.2">
      <c r="B25" s="122" t="s">
        <v>317</v>
      </c>
      <c r="C25" s="239">
        <v>270</v>
      </c>
      <c r="D25" s="240"/>
      <c r="E25" s="239"/>
      <c r="F25" s="239"/>
      <c r="G25" s="239">
        <f t="shared" si="1"/>
        <v>915</v>
      </c>
      <c r="H25" s="80" t="str">
        <f t="shared" si="0"/>
        <v>ok</v>
      </c>
    </row>
    <row r="26" spans="2:8" ht="18.75" customHeight="1" x14ac:dyDescent="0.2">
      <c r="B26" s="122" t="s">
        <v>366</v>
      </c>
      <c r="C26" s="239">
        <v>345</v>
      </c>
      <c r="D26" s="240"/>
      <c r="E26" s="239"/>
      <c r="F26" s="239"/>
      <c r="G26" s="239">
        <f t="shared" si="1"/>
        <v>1260</v>
      </c>
      <c r="H26" s="80" t="str">
        <f t="shared" si="0"/>
        <v>ok</v>
      </c>
    </row>
    <row r="27" spans="2:8" ht="18.75" customHeight="1" x14ac:dyDescent="0.2">
      <c r="B27" s="118" t="s">
        <v>12</v>
      </c>
      <c r="C27" s="120">
        <f>SUM(C17:C26)</f>
        <v>1260</v>
      </c>
      <c r="D27" s="241">
        <f t="shared" ref="D27:G27" si="2">SUM(D17:D26)</f>
        <v>0</v>
      </c>
      <c r="E27" s="120">
        <f t="shared" si="2"/>
        <v>0</v>
      </c>
      <c r="F27" s="120">
        <f t="shared" si="2"/>
        <v>0</v>
      </c>
      <c r="G27" s="120">
        <f>+G26</f>
        <v>1260</v>
      </c>
    </row>
    <row r="29" spans="2:8" x14ac:dyDescent="0.2">
      <c r="B29" s="116"/>
    </row>
    <row r="31" spans="2:8" ht="12" x14ac:dyDescent="0.2">
      <c r="B31" s="231" t="s">
        <v>312</v>
      </c>
      <c r="C31" s="232"/>
    </row>
    <row r="32" spans="2:8" ht="12" x14ac:dyDescent="0.2">
      <c r="B32" s="233">
        <v>2005</v>
      </c>
      <c r="C32" s="234">
        <f>SUMIF('II.2.(1)투자현황-청산펀드'!R:R,B32,'II.2.(1)투자현황-청산펀드'!H:H)</f>
        <v>0</v>
      </c>
    </row>
    <row r="33" spans="2:3" ht="12" x14ac:dyDescent="0.2">
      <c r="B33" s="235">
        <v>2006</v>
      </c>
      <c r="C33" s="236">
        <f>SUMIF('II.2.(1)투자현황-청산펀드'!R:R,B33,'II.2.(1)투자현황-청산펀드'!H:H)</f>
        <v>0</v>
      </c>
    </row>
    <row r="34" spans="2:3" ht="12" x14ac:dyDescent="0.2">
      <c r="B34" s="235">
        <v>2007</v>
      </c>
      <c r="C34" s="236">
        <f>SUMIF('II.2.(1)투자현황-청산펀드'!R:R,B34,'II.2.(1)투자현황-청산펀드'!H:H)</f>
        <v>0</v>
      </c>
    </row>
    <row r="35" spans="2:3" ht="12" x14ac:dyDescent="0.2">
      <c r="B35" s="235">
        <v>2008</v>
      </c>
      <c r="C35" s="236">
        <f>SUMIF('II.2.(1)투자현황-청산펀드'!R:R,B35,'II.2.(1)투자현황-청산펀드'!H:H)</f>
        <v>0</v>
      </c>
    </row>
    <row r="36" spans="2:3" ht="12" x14ac:dyDescent="0.2">
      <c r="B36" s="235">
        <v>2009</v>
      </c>
      <c r="C36" s="236">
        <f>SUMIF('II.2.(1)투자현황-청산펀드'!R:R,B36,'II.2.(1)투자현황-청산펀드'!H:H)</f>
        <v>0</v>
      </c>
    </row>
    <row r="37" spans="2:3" ht="12" x14ac:dyDescent="0.2">
      <c r="B37" s="235">
        <v>2010</v>
      </c>
      <c r="C37" s="236">
        <f>SUMIF('II.2.(1)투자현황-청산펀드'!R:R,B37,'II.2.(1)투자현황-청산펀드'!H:H)</f>
        <v>180</v>
      </c>
    </row>
    <row r="38" spans="2:3" ht="12" x14ac:dyDescent="0.2">
      <c r="B38" s="235">
        <v>2011</v>
      </c>
      <c r="C38" s="236">
        <f>SUMIF('II.2.(1)투자현황-청산펀드'!R:R,B38,'II.2.(1)투자현황-청산펀드'!H:H)</f>
        <v>0</v>
      </c>
    </row>
    <row r="39" spans="2:3" ht="12" x14ac:dyDescent="0.2">
      <c r="B39" s="235">
        <v>2012</v>
      </c>
      <c r="C39" s="236">
        <f>SUMIF('II.2.(1)투자현황-청산펀드'!R:R,B39,'II.2.(1)투자현황-청산펀드'!H:H)</f>
        <v>130</v>
      </c>
    </row>
    <row r="40" spans="2:3" ht="12" x14ac:dyDescent="0.2">
      <c r="B40" s="235">
        <v>2013</v>
      </c>
      <c r="C40" s="236">
        <f>SUMIF('II.2.(1)투자현황-청산펀드'!R:R,B40,'II.2.(1)투자현황-청산펀드'!H:H)</f>
        <v>125</v>
      </c>
    </row>
    <row r="41" spans="2:3" ht="12" x14ac:dyDescent="0.2">
      <c r="B41" s="235">
        <v>2014</v>
      </c>
      <c r="C41" s="236">
        <f>SUMIF('II.2.(1)투자현황-청산펀드'!R:R,B41,'II.2.(1)투자현황-청산펀드'!H:H)</f>
        <v>150</v>
      </c>
    </row>
    <row r="42" spans="2:3" ht="12" x14ac:dyDescent="0.2">
      <c r="B42" s="237">
        <v>2015</v>
      </c>
      <c r="C42" s="238">
        <f>SUMIF('II.2.(1)투자현황-청산펀드'!R:R,B42,'II.2.(1)투자현황-청산펀드'!H:H)</f>
        <v>135</v>
      </c>
    </row>
    <row r="43" spans="2:3" ht="12" x14ac:dyDescent="0.2">
      <c r="B43" s="231"/>
      <c r="C43" s="232"/>
    </row>
    <row r="44" spans="2:3" ht="12" x14ac:dyDescent="0.2">
      <c r="B44" s="231"/>
      <c r="C44" s="232"/>
    </row>
    <row r="45" spans="2:3" ht="12" x14ac:dyDescent="0.2">
      <c r="B45" s="231"/>
      <c r="C45" s="232"/>
    </row>
    <row r="46" spans="2:3" ht="12" x14ac:dyDescent="0.2">
      <c r="B46" s="231" t="s">
        <v>313</v>
      </c>
      <c r="C46" s="232"/>
    </row>
    <row r="47" spans="2:3" ht="12" x14ac:dyDescent="0.2">
      <c r="B47" s="233">
        <v>2005</v>
      </c>
      <c r="C47" s="234">
        <f>SUMIF('II.2.(2)투자현황-운용중펀드'!R:R,B47,'II.2.(2)투자현황-운용중펀드'!H:H)</f>
        <v>0</v>
      </c>
    </row>
    <row r="48" spans="2:3" ht="12" x14ac:dyDescent="0.2">
      <c r="B48" s="235">
        <v>2006</v>
      </c>
      <c r="C48" s="236">
        <f>SUMIF('II.2.(2)투자현황-운용중펀드'!R:R,B48,'II.2.(2)투자현황-운용중펀드'!H:H)</f>
        <v>0</v>
      </c>
    </row>
    <row r="49" spans="2:3" ht="12" x14ac:dyDescent="0.2">
      <c r="B49" s="235">
        <v>2007</v>
      </c>
      <c r="C49" s="236">
        <f>SUMIF('II.2.(2)투자현황-운용중펀드'!R:R,B49,'II.2.(2)투자현황-운용중펀드'!H:H)</f>
        <v>0</v>
      </c>
    </row>
    <row r="50" spans="2:3" ht="12" x14ac:dyDescent="0.2">
      <c r="B50" s="235">
        <v>2008</v>
      </c>
      <c r="C50" s="236">
        <f>SUMIF('II.2.(2)투자현황-운용중펀드'!R:R,B50,'II.2.(2)투자현황-운용중펀드'!H:H)</f>
        <v>0</v>
      </c>
    </row>
    <row r="51" spans="2:3" ht="12" x14ac:dyDescent="0.2">
      <c r="B51" s="235">
        <v>2009</v>
      </c>
      <c r="C51" s="236">
        <f>SUMIF('II.2.(2)투자현황-운용중펀드'!R:R,B51,'II.2.(2)투자현황-운용중펀드'!H:H)</f>
        <v>0</v>
      </c>
    </row>
    <row r="52" spans="2:3" ht="12" x14ac:dyDescent="0.2">
      <c r="B52" s="235">
        <v>2010</v>
      </c>
      <c r="C52" s="236">
        <f>SUMIF('II.2.(2)투자현황-운용중펀드'!R:R,B52,'II.2.(2)투자현황-운용중펀드'!H:H)</f>
        <v>0</v>
      </c>
    </row>
    <row r="53" spans="2:3" ht="12" x14ac:dyDescent="0.2">
      <c r="B53" s="235">
        <v>2011</v>
      </c>
      <c r="C53" s="236">
        <f>SUMIF('II.2.(2)투자현황-운용중펀드'!R:R,B53,'II.2.(2)투자현황-운용중펀드'!H:H)</f>
        <v>0</v>
      </c>
    </row>
    <row r="54" spans="2:3" ht="12" x14ac:dyDescent="0.2">
      <c r="B54" s="235">
        <v>2012</v>
      </c>
      <c r="C54" s="236">
        <f>SUMIF('II.2.(2)투자현황-운용중펀드'!R:R,B54,'II.2.(2)투자현황-운용중펀드'!H:H)</f>
        <v>90</v>
      </c>
    </row>
    <row r="55" spans="2:3" ht="12" x14ac:dyDescent="0.2">
      <c r="B55" s="235">
        <v>2013</v>
      </c>
      <c r="C55" s="236">
        <f>SUMIF('II.2.(2)투자현황-운용중펀드'!R:R,B55,'II.2.(2)투자현황-운용중펀드'!H:H)</f>
        <v>120</v>
      </c>
    </row>
    <row r="56" spans="2:3" ht="12" x14ac:dyDescent="0.2">
      <c r="B56" s="235">
        <v>2014</v>
      </c>
      <c r="C56" s="236">
        <f>SUMIF('II.2.(2)투자현황-운용중펀드'!R:R,B56,'II.2.(2)투자현황-운용중펀드'!H:H)</f>
        <v>120</v>
      </c>
    </row>
    <row r="57" spans="2:3" ht="12" x14ac:dyDescent="0.2">
      <c r="B57" s="237">
        <v>2015</v>
      </c>
      <c r="C57" s="238">
        <f>SUMIF('II.2.(2)투자현황-운용중펀드'!R:R,B57,'II.2.(2)투자현황-운용중펀드'!H:H)</f>
        <v>210</v>
      </c>
    </row>
  </sheetData>
  <phoneticPr fontId="2" type="noConversion"/>
  <pageMargins left="0.25" right="0.25" top="0.75" bottom="0.75" header="0.3" footer="0.3"/>
  <pageSetup paperSize="9" scale="81" fitToHeight="0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Normal="100" workbookViewId="0"/>
  </sheetViews>
  <sheetFormatPr defaultRowHeight="12" x14ac:dyDescent="0.2"/>
  <cols>
    <col min="1" max="1" width="4.28515625" style="9" customWidth="1"/>
    <col min="2" max="2" width="13.7109375" style="2" customWidth="1"/>
    <col min="3" max="5" width="15" style="2" customWidth="1"/>
    <col min="6" max="6" width="23.140625" style="2" customWidth="1"/>
    <col min="7" max="7" width="21.85546875" style="2" customWidth="1"/>
    <col min="8" max="8" width="20" style="2" customWidth="1"/>
    <col min="9" max="9" width="24.7109375" style="2" customWidth="1"/>
    <col min="10" max="16384" width="9.140625" style="2"/>
  </cols>
  <sheetData>
    <row r="1" spans="1:9" ht="12.75" thickBot="1" x14ac:dyDescent="0.25"/>
    <row r="2" spans="1:9" ht="12.75" thickBot="1" x14ac:dyDescent="0.25">
      <c r="B2" s="6" t="s">
        <v>26</v>
      </c>
      <c r="C2" s="8" t="str">
        <f>I.재무현황!C2</f>
        <v>운용사AAA</v>
      </c>
    </row>
    <row r="4" spans="1:9" x14ac:dyDescent="0.2">
      <c r="B4" s="16" t="s">
        <v>83</v>
      </c>
      <c r="C4" s="17"/>
      <c r="D4" s="17"/>
      <c r="E4" s="17"/>
      <c r="F4" s="17"/>
      <c r="G4" s="17"/>
      <c r="H4" s="17"/>
      <c r="I4" s="18"/>
    </row>
    <row r="5" spans="1:9" x14ac:dyDescent="0.2">
      <c r="B5" s="19" t="s">
        <v>31</v>
      </c>
      <c r="C5" s="20"/>
      <c r="D5" s="20"/>
      <c r="E5" s="20"/>
      <c r="F5" s="20"/>
      <c r="G5" s="20"/>
      <c r="H5" s="20"/>
      <c r="I5" s="21"/>
    </row>
    <row r="6" spans="1:9" s="129" customFormat="1" ht="12" customHeight="1" x14ac:dyDescent="0.2">
      <c r="B6" s="218" t="s">
        <v>234</v>
      </c>
      <c r="C6" s="143"/>
      <c r="D6" s="136"/>
      <c r="E6" s="136"/>
      <c r="F6" s="136"/>
      <c r="G6" s="136"/>
      <c r="H6" s="136"/>
      <c r="I6" s="144"/>
    </row>
    <row r="7" spans="1:9" x14ac:dyDescent="0.2">
      <c r="B7" s="218" t="s">
        <v>177</v>
      </c>
      <c r="C7" s="20"/>
      <c r="D7" s="20"/>
      <c r="E7" s="20"/>
      <c r="F7" s="20"/>
      <c r="G7" s="20"/>
      <c r="H7" s="20"/>
      <c r="I7" s="21"/>
    </row>
    <row r="8" spans="1:9" x14ac:dyDescent="0.2">
      <c r="B8" s="123" t="s">
        <v>176</v>
      </c>
      <c r="C8" s="20"/>
      <c r="D8" s="20"/>
      <c r="E8" s="20"/>
      <c r="F8" s="20"/>
      <c r="G8" s="20"/>
      <c r="H8" s="20"/>
      <c r="I8" s="21"/>
    </row>
    <row r="9" spans="1:9" s="175" customFormat="1" x14ac:dyDescent="0.2">
      <c r="A9" s="9"/>
      <c r="B9" s="123"/>
      <c r="C9" s="20"/>
      <c r="D9" s="20"/>
      <c r="E9" s="20"/>
      <c r="F9" s="20"/>
      <c r="G9" s="20"/>
      <c r="H9" s="20"/>
      <c r="I9" s="21"/>
    </row>
    <row r="10" spans="1:9" s="129" customFormat="1" ht="12" customHeight="1" x14ac:dyDescent="0.2">
      <c r="B10" s="205" t="s">
        <v>247</v>
      </c>
      <c r="C10" s="143"/>
      <c r="D10" s="136"/>
      <c r="E10" s="136"/>
      <c r="F10" s="136"/>
      <c r="G10" s="136"/>
      <c r="H10" s="136"/>
      <c r="I10" s="144"/>
    </row>
    <row r="11" spans="1:9" x14ac:dyDescent="0.2">
      <c r="B11" s="204" t="s">
        <v>235</v>
      </c>
      <c r="C11" s="23"/>
      <c r="D11" s="23"/>
      <c r="E11" s="23"/>
      <c r="F11" s="23"/>
      <c r="G11" s="23"/>
      <c r="H11" s="23"/>
      <c r="I11" s="24"/>
    </row>
    <row r="12" spans="1:9" x14ac:dyDescent="0.2">
      <c r="B12" s="4"/>
    </row>
    <row r="13" spans="1:9" x14ac:dyDescent="0.2">
      <c r="B13" s="13" t="s">
        <v>194</v>
      </c>
    </row>
    <row r="14" spans="1:9" x14ac:dyDescent="0.2">
      <c r="B14" s="13"/>
      <c r="E14" s="87" t="s">
        <v>241</v>
      </c>
    </row>
    <row r="15" spans="1:9" s="61" customFormat="1" ht="25.5" customHeight="1" x14ac:dyDescent="0.2">
      <c r="A15" s="60"/>
      <c r="B15" s="121" t="s">
        <v>32</v>
      </c>
      <c r="C15" s="64" t="s">
        <v>166</v>
      </c>
      <c r="D15" s="64" t="s">
        <v>168</v>
      </c>
      <c r="E15" s="64" t="s">
        <v>167</v>
      </c>
      <c r="F15" s="121" t="s">
        <v>169</v>
      </c>
      <c r="G15" s="121" t="s">
        <v>170</v>
      </c>
      <c r="H15" s="121" t="s">
        <v>171</v>
      </c>
      <c r="I15" s="121" t="s">
        <v>33</v>
      </c>
    </row>
    <row r="16" spans="1:9" x14ac:dyDescent="0.2">
      <c r="A16" s="9">
        <v>1</v>
      </c>
      <c r="B16" s="124" t="s">
        <v>178</v>
      </c>
      <c r="C16" s="124"/>
      <c r="D16" s="124"/>
      <c r="E16" s="125">
        <f>'III.2.운용조직 상세'!L19</f>
        <v>6.2465753424657535</v>
      </c>
      <c r="F16" s="124"/>
      <c r="G16" s="124"/>
      <c r="H16" s="124"/>
      <c r="I16" s="124"/>
    </row>
    <row r="17" spans="1:9" x14ac:dyDescent="0.2">
      <c r="A17" s="9">
        <v>2</v>
      </c>
      <c r="B17" s="124" t="s">
        <v>326</v>
      </c>
      <c r="C17" s="124"/>
      <c r="D17" s="124"/>
      <c r="E17" s="125">
        <f>'III.2.운용조직 상세'!L23</f>
        <v>12.580821917808219</v>
      </c>
      <c r="F17" s="124"/>
      <c r="G17" s="124"/>
      <c r="H17" s="124"/>
      <c r="I17" s="124"/>
    </row>
    <row r="18" spans="1:9" x14ac:dyDescent="0.2">
      <c r="A18" s="9">
        <v>3</v>
      </c>
      <c r="B18" s="124" t="s">
        <v>327</v>
      </c>
      <c r="C18" s="124"/>
      <c r="D18" s="124"/>
      <c r="E18" s="125">
        <f>'III.2.운용조직 상세'!L29</f>
        <v>6.2465753424657535</v>
      </c>
      <c r="F18" s="124"/>
      <c r="G18" s="124"/>
      <c r="H18" s="124"/>
      <c r="I18" s="124"/>
    </row>
    <row r="19" spans="1:9" x14ac:dyDescent="0.2">
      <c r="A19" s="9">
        <v>4</v>
      </c>
      <c r="B19" s="124"/>
      <c r="C19" s="124"/>
      <c r="D19" s="124"/>
      <c r="E19" s="125"/>
      <c r="F19" s="124"/>
      <c r="G19" s="124"/>
      <c r="H19" s="124"/>
      <c r="I19" s="124"/>
    </row>
    <row r="20" spans="1:9" x14ac:dyDescent="0.2">
      <c r="A20" s="9">
        <v>5</v>
      </c>
      <c r="B20" s="124"/>
      <c r="C20" s="124"/>
      <c r="D20" s="124"/>
      <c r="E20" s="125"/>
      <c r="F20" s="124"/>
      <c r="G20" s="124"/>
      <c r="H20" s="124"/>
      <c r="I20" s="124"/>
    </row>
    <row r="21" spans="1:9" x14ac:dyDescent="0.2">
      <c r="A21" s="9">
        <v>6</v>
      </c>
      <c r="B21" s="124"/>
      <c r="C21" s="124"/>
      <c r="D21" s="124"/>
      <c r="E21" s="125"/>
      <c r="F21" s="124"/>
      <c r="G21" s="124"/>
      <c r="H21" s="124"/>
      <c r="I21" s="124"/>
    </row>
    <row r="22" spans="1:9" x14ac:dyDescent="0.2">
      <c r="A22" s="9">
        <v>7</v>
      </c>
      <c r="B22" s="124"/>
      <c r="C22" s="124"/>
      <c r="D22" s="124"/>
      <c r="E22" s="125"/>
      <c r="F22" s="124"/>
      <c r="G22" s="124"/>
      <c r="H22" s="124"/>
      <c r="I22" s="124"/>
    </row>
    <row r="23" spans="1:9" x14ac:dyDescent="0.2">
      <c r="A23" s="9">
        <v>8</v>
      </c>
      <c r="B23" s="124"/>
      <c r="C23" s="124"/>
      <c r="D23" s="124"/>
      <c r="E23" s="125"/>
      <c r="F23" s="124"/>
      <c r="G23" s="124"/>
      <c r="H23" s="124"/>
      <c r="I23" s="124"/>
    </row>
    <row r="24" spans="1:9" x14ac:dyDescent="0.2">
      <c r="A24" s="9">
        <v>9</v>
      </c>
      <c r="B24" s="124"/>
      <c r="C24" s="124"/>
      <c r="D24" s="124"/>
      <c r="E24" s="125"/>
      <c r="F24" s="124"/>
      <c r="G24" s="124"/>
      <c r="H24" s="124"/>
      <c r="I24" s="124"/>
    </row>
    <row r="25" spans="1:9" x14ac:dyDescent="0.2">
      <c r="A25" s="9">
        <v>10</v>
      </c>
      <c r="B25" s="124"/>
      <c r="C25" s="124"/>
      <c r="D25" s="124"/>
      <c r="E25" s="125"/>
      <c r="F25" s="124"/>
      <c r="G25" s="124"/>
      <c r="H25" s="124"/>
      <c r="I25" s="124"/>
    </row>
    <row r="26" spans="1:9" s="14" customFormat="1" x14ac:dyDescent="0.2">
      <c r="A26" s="126"/>
      <c r="B26" s="127"/>
      <c r="C26" s="127"/>
      <c r="D26" s="127"/>
      <c r="E26" s="127"/>
      <c r="F26" s="127"/>
      <c r="G26" s="127"/>
      <c r="H26" s="127"/>
      <c r="I26" s="127"/>
    </row>
    <row r="29" spans="1:9" x14ac:dyDescent="0.2">
      <c r="B29" s="13" t="s">
        <v>195</v>
      </c>
    </row>
    <row r="30" spans="1:9" x14ac:dyDescent="0.2">
      <c r="B30" s="13"/>
      <c r="E30" s="87" t="s">
        <v>175</v>
      </c>
    </row>
    <row r="31" spans="1:9" s="61" customFormat="1" ht="25.5" customHeight="1" x14ac:dyDescent="0.2">
      <c r="A31" s="60"/>
      <c r="B31" s="121" t="s">
        <v>32</v>
      </c>
      <c r="C31" s="64" t="s">
        <v>166</v>
      </c>
      <c r="D31" s="64" t="s">
        <v>168</v>
      </c>
      <c r="E31" s="64" t="s">
        <v>167</v>
      </c>
      <c r="F31" s="121" t="s">
        <v>169</v>
      </c>
      <c r="G31" s="121" t="s">
        <v>170</v>
      </c>
      <c r="H31" s="121" t="s">
        <v>171</v>
      </c>
      <c r="I31" s="121" t="s">
        <v>33</v>
      </c>
    </row>
    <row r="32" spans="1:9" x14ac:dyDescent="0.2">
      <c r="A32" s="9">
        <v>1</v>
      </c>
      <c r="B32" s="124" t="s">
        <v>179</v>
      </c>
      <c r="C32" s="124"/>
      <c r="D32" s="124"/>
      <c r="E32" s="128">
        <f>'III.2.운용조직 상세'!L33</f>
        <v>7.3342465753424655</v>
      </c>
      <c r="F32" s="124"/>
      <c r="G32" s="124"/>
      <c r="H32" s="124"/>
      <c r="I32" s="124"/>
    </row>
    <row r="33" spans="1:9" x14ac:dyDescent="0.2">
      <c r="A33" s="9">
        <v>2</v>
      </c>
      <c r="B33" s="124"/>
      <c r="C33" s="124"/>
      <c r="D33" s="124"/>
      <c r="E33" s="128"/>
      <c r="F33" s="124"/>
      <c r="G33" s="124"/>
      <c r="H33" s="124"/>
      <c r="I33" s="124"/>
    </row>
    <row r="34" spans="1:9" x14ac:dyDescent="0.2">
      <c r="A34" s="9">
        <v>3</v>
      </c>
      <c r="B34" s="124"/>
      <c r="C34" s="124"/>
      <c r="D34" s="124"/>
      <c r="E34" s="128"/>
      <c r="F34" s="124"/>
      <c r="G34" s="124"/>
      <c r="H34" s="124"/>
      <c r="I34" s="124"/>
    </row>
    <row r="35" spans="1:9" x14ac:dyDescent="0.2">
      <c r="A35" s="9">
        <v>4</v>
      </c>
      <c r="B35" s="124"/>
      <c r="C35" s="124"/>
      <c r="D35" s="124"/>
      <c r="E35" s="128"/>
      <c r="F35" s="124"/>
      <c r="G35" s="124"/>
      <c r="H35" s="124"/>
      <c r="I35" s="124"/>
    </row>
    <row r="36" spans="1:9" x14ac:dyDescent="0.2">
      <c r="A36" s="9">
        <v>5</v>
      </c>
      <c r="B36" s="124"/>
      <c r="C36" s="124"/>
      <c r="D36" s="124"/>
      <c r="E36" s="128"/>
      <c r="F36" s="124"/>
      <c r="G36" s="124"/>
      <c r="H36" s="124"/>
      <c r="I36" s="124"/>
    </row>
    <row r="37" spans="1:9" x14ac:dyDescent="0.2">
      <c r="A37" s="9">
        <v>6</v>
      </c>
      <c r="B37" s="124"/>
      <c r="C37" s="124"/>
      <c r="D37" s="124"/>
      <c r="E37" s="128"/>
      <c r="F37" s="124"/>
      <c r="G37" s="124"/>
      <c r="H37" s="124"/>
      <c r="I37" s="124"/>
    </row>
    <row r="38" spans="1:9" x14ac:dyDescent="0.2">
      <c r="A38" s="9">
        <v>7</v>
      </c>
      <c r="B38" s="124"/>
      <c r="C38" s="124"/>
      <c r="D38" s="124"/>
      <c r="E38" s="128"/>
      <c r="F38" s="124"/>
      <c r="G38" s="124"/>
      <c r="H38" s="124"/>
      <c r="I38" s="124"/>
    </row>
    <row r="39" spans="1:9" x14ac:dyDescent="0.2">
      <c r="A39" s="9">
        <v>8</v>
      </c>
      <c r="B39" s="124"/>
      <c r="C39" s="124"/>
      <c r="D39" s="124"/>
      <c r="E39" s="128"/>
      <c r="F39" s="124"/>
      <c r="G39" s="124"/>
      <c r="H39" s="124"/>
      <c r="I39" s="124"/>
    </row>
    <row r="40" spans="1:9" x14ac:dyDescent="0.2">
      <c r="A40" s="9">
        <v>9</v>
      </c>
      <c r="B40" s="124"/>
      <c r="C40" s="124"/>
      <c r="D40" s="124"/>
      <c r="E40" s="128"/>
      <c r="F40" s="124"/>
      <c r="G40" s="124"/>
      <c r="H40" s="124"/>
      <c r="I40" s="124"/>
    </row>
    <row r="41" spans="1:9" x14ac:dyDescent="0.2">
      <c r="A41" s="9">
        <v>10</v>
      </c>
      <c r="B41" s="124"/>
      <c r="C41" s="124"/>
      <c r="D41" s="124"/>
      <c r="E41" s="128"/>
      <c r="F41" s="124"/>
      <c r="G41" s="124"/>
      <c r="H41" s="124"/>
      <c r="I41" s="124"/>
    </row>
    <row r="42" spans="1:9" s="14" customFormat="1" x14ac:dyDescent="0.2">
      <c r="A42" s="126"/>
      <c r="B42" s="127"/>
      <c r="C42" s="127"/>
      <c r="D42" s="127"/>
      <c r="E42" s="127"/>
      <c r="F42" s="127"/>
      <c r="G42" s="127"/>
      <c r="H42" s="127"/>
      <c r="I42" s="127"/>
    </row>
  </sheetData>
  <phoneticPr fontId="2" type="noConversion"/>
  <pageMargins left="0.25" right="0.25" top="0.75" bottom="0.75" header="0.3" footer="0.3"/>
  <pageSetup paperSize="9" scale="66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workbookViewId="0"/>
  </sheetViews>
  <sheetFormatPr defaultColWidth="11.42578125" defaultRowHeight="12" customHeight="1" x14ac:dyDescent="0.2"/>
  <cols>
    <col min="1" max="1" width="1.7109375" style="129" customWidth="1"/>
    <col min="2" max="2" width="13.7109375" style="129" customWidth="1"/>
    <col min="3" max="3" width="13.140625" style="129" customWidth="1"/>
    <col min="4" max="4" width="18" style="129" customWidth="1"/>
    <col min="5" max="6" width="12.5703125" style="129" customWidth="1"/>
    <col min="7" max="7" width="23.28515625" style="129" customWidth="1"/>
    <col min="8" max="8" width="11.140625" style="129" customWidth="1"/>
    <col min="9" max="10" width="14.7109375" style="129" bestFit="1" customWidth="1"/>
    <col min="11" max="11" width="10.5703125" style="129" bestFit="1" customWidth="1"/>
    <col min="12" max="16384" width="11.42578125" style="129"/>
  </cols>
  <sheetData>
    <row r="1" spans="1:12" ht="12" customHeight="1" thickBot="1" x14ac:dyDescent="0.25"/>
    <row r="2" spans="1:12" ht="12" customHeight="1" thickBot="1" x14ac:dyDescent="0.25">
      <c r="B2" s="6" t="s">
        <v>26</v>
      </c>
      <c r="C2" s="8" t="str">
        <f>I.재무현황!C2</f>
        <v>운용사AAA</v>
      </c>
    </row>
    <row r="3" spans="1:12" ht="12" customHeight="1" x14ac:dyDescent="0.2">
      <c r="B3" s="130"/>
      <c r="C3" s="130"/>
    </row>
    <row r="4" spans="1:12" ht="12" customHeight="1" x14ac:dyDescent="0.2">
      <c r="B4" s="16" t="s">
        <v>83</v>
      </c>
      <c r="C4" s="156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12" customHeight="1" x14ac:dyDescent="0.2">
      <c r="B5" s="159" t="s">
        <v>278</v>
      </c>
      <c r="C5" s="143"/>
      <c r="D5" s="136"/>
      <c r="E5" s="136"/>
      <c r="F5" s="136"/>
      <c r="G5" s="136"/>
      <c r="H5" s="136"/>
      <c r="I5" s="136"/>
      <c r="J5" s="136"/>
      <c r="K5" s="136"/>
      <c r="L5" s="144"/>
    </row>
    <row r="6" spans="1:12" ht="12" customHeight="1" x14ac:dyDescent="0.2">
      <c r="B6" s="159" t="s">
        <v>358</v>
      </c>
      <c r="C6" s="143"/>
      <c r="D6" s="136"/>
      <c r="E6" s="136"/>
      <c r="F6" s="136"/>
      <c r="G6" s="136"/>
      <c r="H6" s="136"/>
      <c r="I6" s="136"/>
      <c r="J6" s="136"/>
      <c r="K6" s="136"/>
      <c r="L6" s="144"/>
    </row>
    <row r="7" spans="1:12" ht="12" customHeight="1" x14ac:dyDescent="0.2">
      <c r="B7" s="159" t="s">
        <v>359</v>
      </c>
      <c r="C7" s="143"/>
      <c r="D7" s="136"/>
      <c r="E7" s="136"/>
      <c r="F7" s="136"/>
      <c r="G7" s="136"/>
      <c r="H7" s="136"/>
      <c r="I7" s="136"/>
      <c r="J7" s="136"/>
      <c r="K7" s="136"/>
      <c r="L7" s="144"/>
    </row>
    <row r="8" spans="1:12" ht="12" customHeight="1" x14ac:dyDescent="0.2">
      <c r="B8" s="159" t="s">
        <v>351</v>
      </c>
      <c r="C8" s="143"/>
      <c r="D8" s="136"/>
      <c r="E8" s="136"/>
      <c r="F8" s="136"/>
      <c r="G8" s="136"/>
      <c r="H8" s="136"/>
      <c r="I8" s="136"/>
      <c r="J8" s="136"/>
      <c r="K8" s="136"/>
      <c r="L8" s="144"/>
    </row>
    <row r="9" spans="1:12" ht="12" customHeight="1" x14ac:dyDescent="0.2">
      <c r="B9" s="123"/>
      <c r="C9" s="143"/>
      <c r="D9" s="136"/>
      <c r="E9" s="136"/>
      <c r="F9" s="136"/>
      <c r="G9" s="136"/>
      <c r="H9" s="136"/>
      <c r="I9" s="136"/>
      <c r="J9" s="136"/>
      <c r="K9" s="136"/>
      <c r="L9" s="144"/>
    </row>
    <row r="10" spans="1:12" ht="12" customHeight="1" x14ac:dyDescent="0.2">
      <c r="B10" s="205" t="s">
        <v>247</v>
      </c>
      <c r="C10" s="143"/>
      <c r="D10" s="136"/>
      <c r="E10" s="136"/>
      <c r="F10" s="136"/>
      <c r="G10" s="136"/>
      <c r="H10" s="136"/>
      <c r="I10" s="136"/>
      <c r="J10" s="136"/>
      <c r="K10" s="136"/>
      <c r="L10" s="144"/>
    </row>
    <row r="11" spans="1:12" ht="12" customHeight="1" x14ac:dyDescent="0.2">
      <c r="B11" s="205" t="s">
        <v>236</v>
      </c>
      <c r="C11" s="143"/>
      <c r="D11" s="136"/>
      <c r="E11" s="136"/>
      <c r="F11" s="136"/>
      <c r="G11" s="136"/>
      <c r="H11" s="136"/>
      <c r="I11" s="136"/>
      <c r="J11" s="136"/>
      <c r="K11" s="136"/>
      <c r="L11" s="144"/>
    </row>
    <row r="12" spans="1:12" ht="12" customHeight="1" x14ac:dyDescent="0.2">
      <c r="B12" s="205" t="s">
        <v>238</v>
      </c>
      <c r="C12" s="143"/>
      <c r="D12" s="136"/>
      <c r="E12" s="136"/>
      <c r="F12" s="136"/>
      <c r="G12" s="136"/>
      <c r="H12" s="136"/>
      <c r="I12" s="136"/>
      <c r="J12" s="136"/>
      <c r="K12" s="136"/>
      <c r="L12" s="144"/>
    </row>
    <row r="13" spans="1:12" ht="12" customHeight="1" x14ac:dyDescent="0.2">
      <c r="B13" s="206" t="s">
        <v>237</v>
      </c>
      <c r="C13" s="161"/>
      <c r="D13" s="162"/>
      <c r="E13" s="162"/>
      <c r="F13" s="162"/>
      <c r="G13" s="162"/>
      <c r="H13" s="162"/>
      <c r="I13" s="162"/>
      <c r="J13" s="162"/>
      <c r="K13" s="162"/>
      <c r="L13" s="163"/>
    </row>
    <row r="14" spans="1:12" ht="12" customHeight="1" x14ac:dyDescent="0.2">
      <c r="B14" s="143"/>
      <c r="C14" s="143"/>
      <c r="D14" s="136"/>
      <c r="E14" s="136"/>
      <c r="F14" s="136"/>
      <c r="G14" s="136"/>
      <c r="H14" s="136"/>
      <c r="I14" s="136"/>
      <c r="J14" s="136"/>
    </row>
    <row r="15" spans="1:12" s="175" customFormat="1" x14ac:dyDescent="0.2">
      <c r="A15" s="9"/>
      <c r="B15" s="13" t="s">
        <v>196</v>
      </c>
    </row>
    <row r="16" spans="1:12" ht="12" customHeight="1" thickBot="1" x14ac:dyDescent="0.25">
      <c r="B16" s="130"/>
      <c r="C16" s="130"/>
      <c r="K16" s="87" t="s">
        <v>239</v>
      </c>
      <c r="L16" s="87"/>
    </row>
    <row r="17" spans="2:13" ht="24.75" thickBot="1" x14ac:dyDescent="0.25">
      <c r="B17" s="131" t="s">
        <v>34</v>
      </c>
      <c r="C17" s="132" t="s">
        <v>172</v>
      </c>
      <c r="D17" s="133" t="s">
        <v>36</v>
      </c>
      <c r="E17" s="133" t="s">
        <v>37</v>
      </c>
      <c r="F17" s="133" t="s">
        <v>38</v>
      </c>
      <c r="G17" s="133" t="s">
        <v>39</v>
      </c>
      <c r="H17" s="132" t="s">
        <v>180</v>
      </c>
      <c r="I17" s="133" t="s">
        <v>40</v>
      </c>
      <c r="J17" s="133" t="s">
        <v>41</v>
      </c>
      <c r="K17" s="133" t="s">
        <v>42</v>
      </c>
      <c r="L17" s="134" t="s">
        <v>276</v>
      </c>
    </row>
    <row r="18" spans="2:13" ht="12" customHeight="1" thickBot="1" x14ac:dyDescent="0.25">
      <c r="L18" s="87" t="s">
        <v>184</v>
      </c>
    </row>
    <row r="19" spans="2:13" ht="12" customHeight="1" x14ac:dyDescent="0.2">
      <c r="B19" s="145" t="s">
        <v>43</v>
      </c>
      <c r="C19" s="146" t="s">
        <v>173</v>
      </c>
      <c r="D19" s="242" t="s">
        <v>44</v>
      </c>
      <c r="E19" s="146" t="s">
        <v>45</v>
      </c>
      <c r="F19" s="146" t="s">
        <v>46</v>
      </c>
      <c r="G19" s="242" t="s">
        <v>47</v>
      </c>
      <c r="H19" s="146" t="s">
        <v>174</v>
      </c>
      <c r="I19" s="147">
        <v>38353</v>
      </c>
      <c r="J19" s="147">
        <v>39630</v>
      </c>
      <c r="K19" s="152">
        <f>(J19-I19)/365</f>
        <v>3.4986301369863013</v>
      </c>
      <c r="L19" s="155">
        <f>SUMIF(H19:H21,"A",K19:K21)+SUMIF(H19:H21,"B",K19:K21)</f>
        <v>6.2465753424657535</v>
      </c>
      <c r="M19" s="87"/>
    </row>
    <row r="20" spans="2:13" ht="12" customHeight="1" x14ac:dyDescent="0.2">
      <c r="B20" s="135"/>
      <c r="C20" s="136"/>
      <c r="D20" s="243" t="s">
        <v>44</v>
      </c>
      <c r="E20" s="148" t="s">
        <v>48</v>
      </c>
      <c r="F20" s="148" t="s">
        <v>49</v>
      </c>
      <c r="G20" s="243" t="s">
        <v>50</v>
      </c>
      <c r="H20" s="148" t="s">
        <v>182</v>
      </c>
      <c r="I20" s="149">
        <v>36892</v>
      </c>
      <c r="J20" s="149">
        <v>37895</v>
      </c>
      <c r="K20" s="153">
        <f>(J20-I20)/365</f>
        <v>2.7479452054794522</v>
      </c>
      <c r="L20" s="137"/>
    </row>
    <row r="21" spans="2:13" ht="12" customHeight="1" thickBot="1" x14ac:dyDescent="0.25">
      <c r="B21" s="138"/>
      <c r="C21" s="139"/>
      <c r="D21" s="244" t="s">
        <v>51</v>
      </c>
      <c r="E21" s="150" t="s">
        <v>52</v>
      </c>
      <c r="F21" s="150" t="s">
        <v>53</v>
      </c>
      <c r="G21" s="244" t="s">
        <v>54</v>
      </c>
      <c r="H21" s="150" t="s">
        <v>181</v>
      </c>
      <c r="I21" s="151">
        <v>35551</v>
      </c>
      <c r="J21" s="151">
        <v>36707</v>
      </c>
      <c r="K21" s="154">
        <f>(J21-I21)/365</f>
        <v>3.1671232876712327</v>
      </c>
      <c r="L21" s="140"/>
    </row>
    <row r="22" spans="2:13" ht="12" customHeight="1" thickBot="1" x14ac:dyDescent="0.25">
      <c r="D22" s="130"/>
      <c r="G22" s="130"/>
      <c r="I22" s="141"/>
      <c r="J22" s="141"/>
      <c r="K22" s="142"/>
    </row>
    <row r="23" spans="2:13" ht="12" customHeight="1" x14ac:dyDescent="0.2">
      <c r="B23" s="145" t="s">
        <v>324</v>
      </c>
      <c r="C23" s="146" t="s">
        <v>173</v>
      </c>
      <c r="D23" s="242" t="s">
        <v>44</v>
      </c>
      <c r="E23" s="146" t="s">
        <v>45</v>
      </c>
      <c r="F23" s="146" t="s">
        <v>46</v>
      </c>
      <c r="G23" s="242" t="s">
        <v>47</v>
      </c>
      <c r="H23" s="146" t="s">
        <v>174</v>
      </c>
      <c r="I23" s="147">
        <v>38353</v>
      </c>
      <c r="J23" s="147">
        <v>39630</v>
      </c>
      <c r="K23" s="152">
        <f>(J23-I23)/365</f>
        <v>3.4986301369863013</v>
      </c>
      <c r="L23" s="155">
        <f>SUMIF(H23:H27,"A",K23:K27)+SUMIF(H23:H27,"B",K23:K27)</f>
        <v>12.580821917808219</v>
      </c>
      <c r="M23" s="87"/>
    </row>
    <row r="24" spans="2:13" ht="12" customHeight="1" x14ac:dyDescent="0.2">
      <c r="B24" s="135"/>
      <c r="C24" s="136"/>
      <c r="D24" s="243" t="s">
        <v>44</v>
      </c>
      <c r="E24" s="148" t="s">
        <v>48</v>
      </c>
      <c r="F24" s="148" t="s">
        <v>49</v>
      </c>
      <c r="G24" s="243" t="s">
        <v>50</v>
      </c>
      <c r="H24" s="148" t="s">
        <v>174</v>
      </c>
      <c r="I24" s="149">
        <v>36892</v>
      </c>
      <c r="J24" s="149">
        <v>37895</v>
      </c>
      <c r="K24" s="153">
        <f>(J24-I24)/365</f>
        <v>2.7479452054794522</v>
      </c>
      <c r="L24" s="137"/>
    </row>
    <row r="25" spans="2:13" ht="12" customHeight="1" x14ac:dyDescent="0.2">
      <c r="B25" s="135"/>
      <c r="C25" s="136"/>
      <c r="D25" s="243" t="s">
        <v>328</v>
      </c>
      <c r="E25" s="148" t="s">
        <v>329</v>
      </c>
      <c r="F25" s="148" t="s">
        <v>330</v>
      </c>
      <c r="G25" s="243" t="s">
        <v>331</v>
      </c>
      <c r="H25" s="148" t="s">
        <v>332</v>
      </c>
      <c r="I25" s="149">
        <v>35551</v>
      </c>
      <c r="J25" s="149">
        <v>36707</v>
      </c>
      <c r="K25" s="153">
        <v>3.1671232876712327</v>
      </c>
      <c r="L25" s="137"/>
    </row>
    <row r="26" spans="2:13" ht="12" customHeight="1" x14ac:dyDescent="0.2">
      <c r="B26" s="135"/>
      <c r="C26" s="136"/>
      <c r="D26" s="243" t="s">
        <v>333</v>
      </c>
      <c r="E26" s="148" t="s">
        <v>329</v>
      </c>
      <c r="F26" s="148" t="s">
        <v>49</v>
      </c>
      <c r="G26" s="243" t="s">
        <v>335</v>
      </c>
      <c r="H26" s="148" t="s">
        <v>336</v>
      </c>
      <c r="I26" s="149">
        <v>35551</v>
      </c>
      <c r="J26" s="149">
        <v>36707</v>
      </c>
      <c r="K26" s="153">
        <v>3.1671232876712327</v>
      </c>
      <c r="L26" s="137"/>
    </row>
    <row r="27" spans="2:13" ht="12" customHeight="1" thickBot="1" x14ac:dyDescent="0.25">
      <c r="B27" s="138"/>
      <c r="C27" s="139"/>
      <c r="D27" s="244" t="s">
        <v>334</v>
      </c>
      <c r="E27" s="150" t="s">
        <v>52</v>
      </c>
      <c r="F27" s="150" t="s">
        <v>53</v>
      </c>
      <c r="G27" s="244" t="s">
        <v>335</v>
      </c>
      <c r="H27" s="150" t="s">
        <v>336</v>
      </c>
      <c r="I27" s="151">
        <v>35551</v>
      </c>
      <c r="J27" s="151">
        <v>36707</v>
      </c>
      <c r="K27" s="154">
        <f>(J27-I27)/365</f>
        <v>3.1671232876712327</v>
      </c>
      <c r="L27" s="140"/>
    </row>
    <row r="28" spans="2:13" ht="12" customHeight="1" thickBot="1" x14ac:dyDescent="0.25">
      <c r="D28" s="130"/>
      <c r="G28" s="130"/>
      <c r="I28" s="141"/>
      <c r="J28" s="141"/>
      <c r="K28" s="142"/>
    </row>
    <row r="29" spans="2:13" ht="12" customHeight="1" x14ac:dyDescent="0.2">
      <c r="B29" s="145" t="s">
        <v>325</v>
      </c>
      <c r="C29" s="146" t="s">
        <v>173</v>
      </c>
      <c r="D29" s="242" t="s">
        <v>44</v>
      </c>
      <c r="E29" s="146" t="s">
        <v>45</v>
      </c>
      <c r="F29" s="146" t="s">
        <v>46</v>
      </c>
      <c r="G29" s="242" t="s">
        <v>47</v>
      </c>
      <c r="H29" s="146" t="s">
        <v>174</v>
      </c>
      <c r="I29" s="147">
        <v>38353</v>
      </c>
      <c r="J29" s="147">
        <v>39630</v>
      </c>
      <c r="K29" s="152">
        <f>(J29-I29)/365</f>
        <v>3.4986301369863013</v>
      </c>
      <c r="L29" s="155">
        <f>SUMIF(H29:H31,"A",K29:K31)+SUMIF(H29:H31,"B",K29:K31)</f>
        <v>6.2465753424657535</v>
      </c>
      <c r="M29" s="87"/>
    </row>
    <row r="30" spans="2:13" ht="12" customHeight="1" x14ac:dyDescent="0.2">
      <c r="B30" s="135"/>
      <c r="C30" s="136"/>
      <c r="D30" s="243" t="s">
        <v>44</v>
      </c>
      <c r="E30" s="148" t="s">
        <v>48</v>
      </c>
      <c r="F30" s="148" t="s">
        <v>49</v>
      </c>
      <c r="G30" s="243" t="s">
        <v>50</v>
      </c>
      <c r="H30" s="148" t="s">
        <v>174</v>
      </c>
      <c r="I30" s="149">
        <v>36892</v>
      </c>
      <c r="J30" s="149">
        <v>37895</v>
      </c>
      <c r="K30" s="153">
        <f>(J30-I30)/365</f>
        <v>2.7479452054794522</v>
      </c>
      <c r="L30" s="137"/>
    </row>
    <row r="31" spans="2:13" ht="12" customHeight="1" thickBot="1" x14ac:dyDescent="0.25">
      <c r="B31" s="138"/>
      <c r="C31" s="139"/>
      <c r="D31" s="244" t="s">
        <v>51</v>
      </c>
      <c r="E31" s="150" t="s">
        <v>52</v>
      </c>
      <c r="F31" s="150" t="s">
        <v>53</v>
      </c>
      <c r="G31" s="244" t="s">
        <v>54</v>
      </c>
      <c r="H31" s="150" t="s">
        <v>181</v>
      </c>
      <c r="I31" s="151">
        <v>35551</v>
      </c>
      <c r="J31" s="151">
        <v>36707</v>
      </c>
      <c r="K31" s="154">
        <f>(J31-I31)/365</f>
        <v>3.1671232876712327</v>
      </c>
      <c r="L31" s="140"/>
    </row>
    <row r="32" spans="2:13" ht="12" customHeight="1" thickBot="1" x14ac:dyDescent="0.25">
      <c r="D32" s="130"/>
      <c r="G32" s="130"/>
      <c r="I32" s="141"/>
      <c r="J32" s="141"/>
      <c r="K32" s="142"/>
    </row>
    <row r="33" spans="2:13" ht="12" customHeight="1" x14ac:dyDescent="0.2">
      <c r="B33" s="145" t="s">
        <v>55</v>
      </c>
      <c r="C33" s="146" t="s">
        <v>24</v>
      </c>
      <c r="D33" s="242" t="s">
        <v>44</v>
      </c>
      <c r="E33" s="146" t="s">
        <v>56</v>
      </c>
      <c r="F33" s="146" t="s">
        <v>57</v>
      </c>
      <c r="G33" s="242" t="s">
        <v>58</v>
      </c>
      <c r="H33" s="146" t="s">
        <v>183</v>
      </c>
      <c r="I33" s="147">
        <v>37622</v>
      </c>
      <c r="J33" s="147">
        <v>39934</v>
      </c>
      <c r="K33" s="152">
        <f>(J33-I33)/365</f>
        <v>6.3342465753424655</v>
      </c>
      <c r="L33" s="155">
        <f>SUMIF(H33:H35,"A",K33:K35)+SUMIF(H33:H35,"B",K33:K35)</f>
        <v>7.3342465753424655</v>
      </c>
      <c r="M33" s="87"/>
    </row>
    <row r="34" spans="2:13" ht="12" customHeight="1" x14ac:dyDescent="0.2">
      <c r="B34" s="173"/>
      <c r="C34" s="172"/>
      <c r="D34" s="243" t="s">
        <v>189</v>
      </c>
      <c r="E34" s="148" t="s">
        <v>185</v>
      </c>
      <c r="F34" s="148" t="s">
        <v>188</v>
      </c>
      <c r="G34" s="243" t="s">
        <v>190</v>
      </c>
      <c r="H34" s="148" t="s">
        <v>187</v>
      </c>
      <c r="I34" s="149">
        <v>36892</v>
      </c>
      <c r="J34" s="149">
        <v>37621</v>
      </c>
      <c r="K34" s="153">
        <f>(J34-I34)/365</f>
        <v>1.9972602739726026</v>
      </c>
      <c r="L34" s="174"/>
      <c r="M34" s="87"/>
    </row>
    <row r="35" spans="2:13" ht="12" customHeight="1" thickBot="1" x14ac:dyDescent="0.25">
      <c r="B35" s="138"/>
      <c r="C35" s="139"/>
      <c r="D35" s="244" t="s">
        <v>59</v>
      </c>
      <c r="E35" s="150" t="s">
        <v>186</v>
      </c>
      <c r="F35" s="150" t="s">
        <v>60</v>
      </c>
      <c r="G35" s="244" t="s">
        <v>61</v>
      </c>
      <c r="H35" s="150" t="s">
        <v>183</v>
      </c>
      <c r="I35" s="151">
        <v>36526</v>
      </c>
      <c r="J35" s="151">
        <v>36891</v>
      </c>
      <c r="K35" s="154">
        <f>(J35-I35)/365</f>
        <v>1</v>
      </c>
      <c r="L35" s="140"/>
    </row>
    <row r="40" spans="2:13" ht="12" customHeight="1" x14ac:dyDescent="0.2">
      <c r="B40" s="130"/>
    </row>
    <row r="41" spans="2:13" ht="12" customHeight="1" x14ac:dyDescent="0.2">
      <c r="B41" s="130"/>
    </row>
    <row r="42" spans="2:13" ht="12" customHeight="1" x14ac:dyDescent="0.2">
      <c r="B42" s="130"/>
    </row>
    <row r="43" spans="2:13" ht="12" customHeight="1" x14ac:dyDescent="0.2">
      <c r="B43" s="130"/>
    </row>
    <row r="44" spans="2:13" ht="12" customHeight="1" x14ac:dyDescent="0.2">
      <c r="B44" s="130"/>
    </row>
    <row r="45" spans="2:13" ht="12" customHeight="1" x14ac:dyDescent="0.2">
      <c r="B45" s="130"/>
    </row>
    <row r="46" spans="2:13" ht="12" customHeight="1" x14ac:dyDescent="0.2">
      <c r="B46" s="130"/>
    </row>
    <row r="47" spans="2:13" ht="12" customHeight="1" x14ac:dyDescent="0.2">
      <c r="B47" s="130"/>
    </row>
  </sheetData>
  <phoneticPr fontId="2" type="noConversion"/>
  <pageMargins left="0.25" right="0.25" top="0.75" bottom="0.75" header="0.3" footer="0.3"/>
  <pageSetup paperSize="9" scale="60" fitToHeight="0" orientation="portrait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2</vt:i4>
      </vt:variant>
    </vt:vector>
  </HeadingPairs>
  <TitlesOfParts>
    <vt:vector size="15" baseType="lpstr">
      <vt:lpstr>엑셀화일설명</vt:lpstr>
      <vt:lpstr>I.재무현황</vt:lpstr>
      <vt:lpstr>II.1.(1)청산펀드 현황</vt:lpstr>
      <vt:lpstr>II.1.(2)운용중펀드 현황</vt:lpstr>
      <vt:lpstr>II.2.(1)투자현황-청산펀드</vt:lpstr>
      <vt:lpstr>II.2.(2)투자현황-운용중펀드</vt:lpstr>
      <vt:lpstr>II.2.(3)투자현황-연도별</vt:lpstr>
      <vt:lpstr>III.1.운용조직 요약</vt:lpstr>
      <vt:lpstr>III.2.운용조직 상세</vt:lpstr>
      <vt:lpstr>III.3.개별기업 투자경력</vt:lpstr>
      <vt:lpstr>III.4.운용인력 유지율</vt:lpstr>
      <vt:lpstr>III.5.성과보수 지급이력</vt:lpstr>
      <vt:lpstr>IV.1.운용사 출자비율</vt:lpstr>
      <vt:lpstr>'II.2.(2)투자현황-운용중펀드'!Print_Area</vt:lpstr>
      <vt:lpstr>'III.3.개별기업 투자경력'!Print_Area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개인사용자</dc:creator>
  <cp:lastModifiedBy>jhsong</cp:lastModifiedBy>
  <cp:lastPrinted>2015-02-23T08:21:12Z</cp:lastPrinted>
  <dcterms:created xsi:type="dcterms:W3CDTF">2009-03-01T03:55:22Z</dcterms:created>
  <dcterms:modified xsi:type="dcterms:W3CDTF">2016-03-10T09:36:25Z</dcterms:modified>
</cp:coreProperties>
</file>